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6990" tabRatio="781" activeTab="0"/>
  </bookViews>
  <sheets>
    <sheet name="Богданиха 9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<sst xmlns="http://schemas.openxmlformats.org/spreadsheetml/2006/main" count="97" uniqueCount="93">
  <si>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№ п/п</t>
  </si>
  <si>
    <t>Наименование статей</t>
  </si>
  <si>
    <t>Всего:</t>
  </si>
  <si>
    <t>Выполнено работ, услуг</t>
  </si>
  <si>
    <t>Остаток средств на конец года</t>
  </si>
  <si>
    <t>ОДН ХВС</t>
  </si>
  <si>
    <t>Расшифровка затрат по статье: Содержание общего имущества</t>
  </si>
  <si>
    <t>Расшифровка затрат по статье: Содержание придомовой территории</t>
  </si>
  <si>
    <t>Расшифровка затрат по статье: Вывоз ТБО</t>
  </si>
  <si>
    <t>выставлены счета на вывоз ТБО</t>
  </si>
  <si>
    <t>Механизированная уборка снега</t>
  </si>
  <si>
    <t>1.</t>
  </si>
  <si>
    <t>Управление всего, в т.ч.</t>
  </si>
  <si>
    <t>РКО</t>
  </si>
  <si>
    <t>Программное обеспечение</t>
  </si>
  <si>
    <t>Кассовый сбор (вознаграждение)</t>
  </si>
  <si>
    <t>Связь</t>
  </si>
  <si>
    <t>Командировки</t>
  </si>
  <si>
    <t>Проезд сотрудников</t>
  </si>
  <si>
    <t>2.</t>
  </si>
  <si>
    <t>Содержание общего имущества всего, в т.ч.</t>
  </si>
  <si>
    <t>1 квартал</t>
  </si>
  <si>
    <t>2 квартал</t>
  </si>
  <si>
    <t>3 квартал</t>
  </si>
  <si>
    <t>4 квартал</t>
  </si>
  <si>
    <t>Оплачено за 2017 год</t>
  </si>
  <si>
    <t>ОДН КНС</t>
  </si>
  <si>
    <t>ТБО</t>
  </si>
  <si>
    <t>ВДГО</t>
  </si>
  <si>
    <t>Текущ рем</t>
  </si>
  <si>
    <t>Отчет по начислениям и оплатам, затратам  за 2017год</t>
  </si>
  <si>
    <t>Долг населения на начало года</t>
  </si>
  <si>
    <t>Задолженность населения  на конец года</t>
  </si>
  <si>
    <t>Остаток средств на начало года</t>
  </si>
  <si>
    <t>Наличие средств для выполнения работ в текущем периоде, руб</t>
  </si>
  <si>
    <t>ФОТ на оплату труда упр персонала</t>
  </si>
  <si>
    <t>Почтовые расходы</t>
  </si>
  <si>
    <t>Изготовление ПД и обработка сторонними организациями</t>
  </si>
  <si>
    <t>Аренда личного танспорта работников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</si>
  <si>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</si>
  <si>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</si>
  <si>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</si>
  <si>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</si>
  <si>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</si>
  <si>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</si>
  <si>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</si>
  <si>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</si>
  <si>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Взносы в НП СРО "МГУ ЖКХ"</t>
  </si>
  <si>
    <t>Аварийно-диспетчерское обслуживание</t>
  </si>
  <si>
    <t xml:space="preserve">Налог УСН 1% </t>
  </si>
  <si>
    <t>ФОТ технического персонала с отчислениями</t>
  </si>
  <si>
    <t>Изготовление технической документации МКД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</si>
  <si>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</si>
  <si>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</si>
  <si>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</si>
  <si>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</si>
  <si>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</si>
  <si>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</si>
  <si>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</si>
  <si>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Текущий ремонт всего, в т.ч.</t>
  </si>
  <si>
    <t>Расшифровка затрат по статье: ТО ВДГО</t>
  </si>
  <si>
    <t>выставлены счета ТО ВДГО</t>
  </si>
  <si>
    <t>ФОТ дворников с отчислениями</t>
  </si>
  <si>
    <t>Песок строительный</t>
  </si>
  <si>
    <t>Обкос придомовой территории</t>
  </si>
  <si>
    <t>Инвентарь</t>
  </si>
  <si>
    <t>Расшифровка затрат по статье: ОДН ХВС</t>
  </si>
  <si>
    <t>выставлены счета на ОДН ХВС</t>
  </si>
  <si>
    <t>Расшифровка затрат по статье: ОДН  КНС</t>
  </si>
  <si>
    <t>выставлены счета на ОДН КНС</t>
  </si>
  <si>
    <t>Расшифровка затрат по статье: ОДН Эл</t>
  </si>
  <si>
    <t>выставлены счета на ОДН ЭЛ</t>
  </si>
  <si>
    <t>Расшифровка затрат по статье: Обращение с ТКО</t>
  </si>
  <si>
    <t>выставлены счета по Обращению с ТКО</t>
  </si>
  <si>
    <t>Начислено жителям за 2017год:</t>
  </si>
  <si>
    <t>Теническое диагностир.ВДГО</t>
  </si>
  <si>
    <t>Укрытие для контейнера</t>
  </si>
  <si>
    <t>Промывка системы отопления</t>
  </si>
  <si>
    <t>Слесарные и строительные материалы</t>
  </si>
  <si>
    <t>Офисные расходы (мебель, канцтовары, бланки, хоз.принадлежности)</t>
  </si>
  <si>
    <t>Содержание офиса (аренда, КУ, ремонт)</t>
  </si>
  <si>
    <t>Установка лавочек</t>
  </si>
  <si>
    <t>Установка урн</t>
  </si>
  <si>
    <t>ОДН Эл эн</t>
  </si>
  <si>
    <t>г. Кохма, д. Богданиха, д. 9</t>
  </si>
  <si>
    <t>Содерж  дома</t>
  </si>
  <si>
    <t>Обращение с Тко</t>
  </si>
  <si>
    <t>Ремонт мягкой кровли</t>
  </si>
  <si>
    <t>Текущий ремонт электротехнического оборудования</t>
  </si>
  <si>
    <t>Текущий ремонт подъезда</t>
  </si>
  <si>
    <t>Содержание придом тер</t>
  </si>
  <si>
    <t>Генеральный директор  ____________________ Балыков А.И.</t>
  </si>
  <si>
    <t>Председатель Совета МКД  _____________________ (_____________________)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</si>
</sst>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7" borderId="10" xfId="0" applyNumberFormat="1" applyFill="1" applyBorder="1" applyAlignment="1">
      <alignment/>
    </xf>
    <xf numFmtId="4" fontId="29" fillId="7" borderId="10" xfId="0" applyNumberFormat="1" applyFont="1" applyFill="1" applyBorder="1" applyAlignment="1">
      <alignment/>
    </xf>
    <xf numFmtId="0" fontId="29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4" fontId="0" fillId="0" borderId="0" xfId="0" applyNumberFormat="1" applyAlignment="1">
      <alignment/>
    </xf>
    <xf numFmtId="0" fontId="29" fillId="7" borderId="0" xfId="0" applyFont="1" applyFill="1" applyAlignment="1">
      <alignment/>
    </xf>
    <xf numFmtId="0" fontId="0" fillId="7" borderId="0" xfId="0" applyFill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8" fillId="7" borderId="10" xfId="0" applyFont="1" applyFill="1" applyBorder="1" applyAlignment="1">
      <alignment/>
    </xf>
    <xf numFmtId="0" fontId="39" fillId="7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0" fillId="0" borderId="0" xfId="0" applyFont="1" applyAlignment="1">
      <alignment/>
    </xf>
    <xf numFmtId="4" fontId="29" fillId="7" borderId="0" xfId="0" applyNumberFormat="1" applyFont="1" applyFill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1" fillId="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40" fillId="7" borderId="10" xfId="0" applyNumberFormat="1" applyFont="1" applyFill="1" applyBorder="1" applyAlignment="1">
      <alignment/>
    </xf>
    <xf numFmtId="4" fontId="41" fillId="7" borderId="10" xfId="0" applyNumberFormat="1" applyFont="1" applyFill="1" applyBorder="1" applyAlignment="1">
      <alignment/>
    </xf>
    <xf numFmtId="0" fontId="29" fillId="6" borderId="10" xfId="0" applyFont="1" applyFill="1" applyBorder="1" applyAlignment="1">
      <alignment/>
    </xf>
    <xf numFmtId="4" fontId="41" fillId="6" borderId="10" xfId="0" applyNumberFormat="1" applyFont="1" applyFill="1" applyBorder="1" applyAlignment="1">
      <alignment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96" zoomScaleNormal="96" zoomScalePageLayoutView="0" workbookViewId="0" topLeftCell="A1">
      <selection activeCell="F124" sqref="F124"/>
    </sheetView>
  </sheetViews>
  <sheetFormatPr defaultColWidth="9.140625" defaultRowHeight="15"/>
  <cols>
    <col min="2" max="2" width="30.00390625" style="0" customWidth="1"/>
    <col min="3" max="3" width="25.7109375" style="0" customWidth="1"/>
    <col min="4" max="4" width="13.421875" style="0" customWidth="1"/>
    <col min="5" max="6" width="10.8515625" style="0" customWidth="1"/>
    <col min="7" max="7" width="11.7109375" style="0" customWidth="1"/>
    <col min="8" max="8" width="14.140625" style="0" customWidth="1"/>
    <col min="9" max="9" width="14.28125" style="0" customWidth="1"/>
    <col min="10" max="10" width="14.8515625" style="0" customWidth="1"/>
    <col min="11" max="11" width="14.7109375" style="0" customWidth="1"/>
    <col min="12" max="12" width="16.57421875" style="0" customWidth="1"/>
  </cols>
  <sheetData>
    <row r="1" ht="18.75">
      <c r="A1" s="1" t="s">
        <v>30</v>
      </c>
    </row>
    <row r="2" ht="18.75">
      <c r="A2" s="1" t="s">
        <v>84</v>
      </c>
    </row>
    <row r="4" spans="1:12" s="31" customFormat="1" ht="52.5" customHeight="1">
      <c r="A4" s="8" t="s">
        <v>0</v>
      </c>
      <c r="B4" s="8" t="s">
        <v>1</v>
      </c>
      <c r="C4" s="8" t="s">
        <v>2</v>
      </c>
      <c r="D4" s="2" t="s">
        <v>27</v>
      </c>
      <c r="E4" s="2" t="s">
        <v>28</v>
      </c>
      <c r="F4" s="2" t="s">
        <v>5</v>
      </c>
      <c r="G4" s="2" t="s">
        <v>83</v>
      </c>
      <c r="H4" s="2" t="s">
        <v>85</v>
      </c>
      <c r="I4" s="2" t="s">
        <v>90</v>
      </c>
      <c r="J4" s="2" t="s">
        <v>29</v>
      </c>
      <c r="K4" s="2" t="s">
        <v>26</v>
      </c>
      <c r="L4" s="2" t="s">
        <v>86</v>
      </c>
    </row>
    <row r="5" spans="1:12" ht="30">
      <c r="A5" s="3">
        <v>1</v>
      </c>
      <c r="B5" s="2" t="s">
        <v>31</v>
      </c>
      <c r="C5" s="28">
        <f>SUM(D5:L5)</f>
        <v>91039.93000000001</v>
      </c>
      <c r="D5" s="28">
        <v>11069.13</v>
      </c>
      <c r="E5" s="28">
        <v>1051.81</v>
      </c>
      <c r="F5" s="28">
        <v>0</v>
      </c>
      <c r="G5" s="28">
        <v>2426.12</v>
      </c>
      <c r="H5" s="28">
        <v>56521.8</v>
      </c>
      <c r="I5" s="28">
        <v>10550.77</v>
      </c>
      <c r="J5" s="28">
        <v>9420.3</v>
      </c>
      <c r="K5" s="28"/>
      <c r="L5" s="28"/>
    </row>
    <row r="6" spans="1:12" ht="30">
      <c r="A6" s="7">
        <v>2</v>
      </c>
      <c r="B6" s="6" t="s">
        <v>74</v>
      </c>
      <c r="C6" s="33">
        <f>SUM(D6:L6)</f>
        <v>912760.59</v>
      </c>
      <c r="D6" s="32">
        <f aca="true" t="shared" si="0" ref="D6:L6">SUM(D7:D18)</f>
        <v>54747.6</v>
      </c>
      <c r="E6" s="32">
        <f t="shared" si="0"/>
        <v>11182.44</v>
      </c>
      <c r="F6" s="32">
        <f t="shared" si="0"/>
        <v>5701.04</v>
      </c>
      <c r="G6" s="32">
        <f t="shared" si="0"/>
        <v>22022.84</v>
      </c>
      <c r="H6" s="32">
        <f t="shared" si="0"/>
        <v>585318.3</v>
      </c>
      <c r="I6" s="32">
        <f t="shared" si="0"/>
        <v>104367.24</v>
      </c>
      <c r="J6" s="32">
        <f t="shared" si="0"/>
        <v>112598.3</v>
      </c>
      <c r="K6" s="32">
        <f t="shared" si="0"/>
        <v>2361.24</v>
      </c>
      <c r="L6" s="32">
        <f t="shared" si="0"/>
        <v>14461.59</v>
      </c>
    </row>
    <row r="7" spans="1:12" s="15" customFormat="1" ht="18.75">
      <c r="A7" s="14"/>
      <c r="B7" s="14" t="s">
        <v>21</v>
      </c>
      <c r="C7" s="29">
        <f>SUM(D7+E7+F7+G7+H7+I7+J7+K7+L7)</f>
        <v>229880.91000000003</v>
      </c>
      <c r="D7" s="28">
        <v>27373.8</v>
      </c>
      <c r="E7" s="28">
        <v>2795.61</v>
      </c>
      <c r="F7" s="28">
        <v>1355.58</v>
      </c>
      <c r="G7" s="28">
        <v>9190.71</v>
      </c>
      <c r="H7" s="28">
        <v>139777.2</v>
      </c>
      <c r="I7" s="28">
        <v>26091.81</v>
      </c>
      <c r="J7" s="28">
        <v>23296.2</v>
      </c>
      <c r="K7" s="28"/>
      <c r="L7" s="28"/>
    </row>
    <row r="8" spans="1:12" s="15" customFormat="1" ht="18.75">
      <c r="A8" s="14"/>
      <c r="B8" s="14" t="s">
        <v>22</v>
      </c>
      <c r="C8" s="28">
        <f>SUM(D8+E8+F8+G8+H8+I8+J8+K8+L8)</f>
        <v>228077.83000000002</v>
      </c>
      <c r="D8" s="28">
        <v>27373.8</v>
      </c>
      <c r="E8" s="28">
        <v>2795.61</v>
      </c>
      <c r="F8" s="28">
        <v>1375.49</v>
      </c>
      <c r="G8" s="28">
        <v>7044.56</v>
      </c>
      <c r="H8" s="28">
        <v>139777.2</v>
      </c>
      <c r="I8" s="28">
        <v>26091.81</v>
      </c>
      <c r="J8" s="28">
        <v>23296.2</v>
      </c>
      <c r="K8" s="28">
        <v>323.16</v>
      </c>
      <c r="L8" s="28"/>
    </row>
    <row r="9" spans="1:12" s="15" customFormat="1" ht="18.75">
      <c r="A9" s="14"/>
      <c r="B9" s="14" t="s">
        <v>23</v>
      </c>
      <c r="C9" s="28">
        <f>SUM(D9+E9+F9+G9+H9+I9+J9+K9+L9)</f>
        <v>230335.49000000002</v>
      </c>
      <c r="D9" s="28"/>
      <c r="E9" s="28">
        <v>2795.61</v>
      </c>
      <c r="F9" s="28">
        <v>1484.94</v>
      </c>
      <c r="G9" s="28">
        <v>2893.86</v>
      </c>
      <c r="H9" s="28">
        <v>150261</v>
      </c>
      <c r="I9" s="28">
        <v>26091.81</v>
      </c>
      <c r="J9" s="28">
        <v>31061.6</v>
      </c>
      <c r="K9" s="28">
        <v>1018.92</v>
      </c>
      <c r="L9" s="28">
        <v>14727.75</v>
      </c>
    </row>
    <row r="10" spans="1:12" s="15" customFormat="1" ht="18.75">
      <c r="A10" s="14"/>
      <c r="B10" s="14" t="s">
        <v>24</v>
      </c>
      <c r="C10" s="28">
        <f>SUM(D10+E10+F10+G10+H10+I10+J10+K10+L10)</f>
        <v>224466.36</v>
      </c>
      <c r="D10" s="28"/>
      <c r="E10" s="28">
        <v>2795.61</v>
      </c>
      <c r="F10" s="28">
        <v>1485.03</v>
      </c>
      <c r="G10" s="28">
        <v>2893.71</v>
      </c>
      <c r="H10" s="28">
        <v>155502.9</v>
      </c>
      <c r="I10" s="28">
        <v>26091.81</v>
      </c>
      <c r="J10" s="28">
        <v>34944.3</v>
      </c>
      <c r="K10" s="28">
        <v>1019.16</v>
      </c>
      <c r="L10" s="28">
        <v>-266.16</v>
      </c>
    </row>
    <row r="11" spans="1:12" s="15" customFormat="1" ht="18.75" hidden="1">
      <c r="A11" s="14"/>
      <c r="B11" s="14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15" customFormat="1" ht="18.75" hidden="1">
      <c r="A12" s="14"/>
      <c r="B12" s="14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15" customFormat="1" ht="18.75" hidden="1">
      <c r="A13" s="14"/>
      <c r="B13" s="14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s="15" customFormat="1" ht="18.75" hidden="1">
      <c r="A14" s="14"/>
      <c r="B14" s="14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15" customFormat="1" ht="2.25" customHeight="1">
      <c r="A15" s="14"/>
      <c r="B15" s="14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s="15" customFormat="1" ht="18.75" hidden="1">
      <c r="A16" s="14"/>
      <c r="B16" s="14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15" customFormat="1" ht="18.75" hidden="1">
      <c r="A17" s="14"/>
      <c r="B17" s="14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s="15" customFormat="1" ht="18.75" hidden="1">
      <c r="A18" s="14"/>
      <c r="B18" s="14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s="15" customFormat="1" ht="18.75">
      <c r="A19" s="16">
        <v>3</v>
      </c>
      <c r="B19" s="17" t="s">
        <v>25</v>
      </c>
      <c r="C19" s="32">
        <f>SUM(C20:C23)</f>
        <v>892032.2999999999</v>
      </c>
      <c r="D19" s="32">
        <f aca="true" t="shared" si="1" ref="D19:L19">SUM(D20:D31)</f>
        <v>63732.67000000001</v>
      </c>
      <c r="E19" s="32">
        <f t="shared" si="1"/>
        <v>11267.14</v>
      </c>
      <c r="F19" s="32">
        <f t="shared" si="1"/>
        <v>5480.93</v>
      </c>
      <c r="G19" s="32">
        <f t="shared" si="1"/>
        <v>22603.239999999998</v>
      </c>
      <c r="H19" s="32">
        <f t="shared" si="1"/>
        <v>565360.45</v>
      </c>
      <c r="I19" s="32">
        <f t="shared" si="1"/>
        <v>101575.89</v>
      </c>
      <c r="J19" s="32">
        <f t="shared" si="1"/>
        <v>105026.13</v>
      </c>
      <c r="K19" s="32">
        <f t="shared" si="1"/>
        <v>2407.65</v>
      </c>
      <c r="L19" s="32">
        <f t="shared" si="1"/>
        <v>14578.2</v>
      </c>
    </row>
    <row r="20" spans="1:12" s="15" customFormat="1" ht="18.75">
      <c r="A20" s="14"/>
      <c r="B20" s="14" t="s">
        <v>21</v>
      </c>
      <c r="C20" s="28">
        <f>SUM(D20+E20+F20+G20+H20+I20+J20+K20+L20)</f>
        <v>218301.21999999997</v>
      </c>
      <c r="D20" s="28">
        <v>26255.97</v>
      </c>
      <c r="E20" s="28">
        <v>2614.94</v>
      </c>
      <c r="F20" s="28">
        <v>836.35</v>
      </c>
      <c r="G20" s="28">
        <v>7153.15</v>
      </c>
      <c r="H20" s="28">
        <v>134069.5</v>
      </c>
      <c r="I20" s="28">
        <v>25026.39</v>
      </c>
      <c r="J20" s="28">
        <v>22344.92</v>
      </c>
      <c r="K20" s="28"/>
      <c r="L20" s="28"/>
    </row>
    <row r="21" spans="1:12" s="15" customFormat="1" ht="18.75">
      <c r="A21" s="14"/>
      <c r="B21" s="14" t="s">
        <v>22</v>
      </c>
      <c r="C21" s="28">
        <f>SUM(D21+E21+F21+G21+H21+I21+J21+K21+L21)</f>
        <v>225390.88000000003</v>
      </c>
      <c r="D21" s="28">
        <v>26722.02</v>
      </c>
      <c r="E21" s="28">
        <v>2725.52</v>
      </c>
      <c r="F21" s="28">
        <v>1299.36</v>
      </c>
      <c r="G21" s="28">
        <v>8933.64</v>
      </c>
      <c r="H21" s="28">
        <v>137498.26</v>
      </c>
      <c r="I21" s="28">
        <v>25470.54</v>
      </c>
      <c r="J21" s="28">
        <v>22741.54</v>
      </c>
      <c r="K21" s="28"/>
      <c r="L21" s="28"/>
    </row>
    <row r="22" spans="1:12" s="15" customFormat="1" ht="18.75">
      <c r="A22" s="14"/>
      <c r="B22" s="14" t="s">
        <v>23</v>
      </c>
      <c r="C22" s="28">
        <f>SUM(D22+E22+F22+G22+H22+I22+J22+K22+L22)</f>
        <v>226729.62999999998</v>
      </c>
      <c r="D22" s="28">
        <v>10389.52</v>
      </c>
      <c r="E22" s="28">
        <v>2849.02</v>
      </c>
      <c r="F22" s="28">
        <v>1529.35</v>
      </c>
      <c r="G22" s="28">
        <v>3287.38</v>
      </c>
      <c r="H22" s="28">
        <v>141864.86</v>
      </c>
      <c r="I22" s="28">
        <v>25602.34</v>
      </c>
      <c r="J22" s="28">
        <v>26195.88</v>
      </c>
      <c r="K22" s="28">
        <v>1039.66</v>
      </c>
      <c r="L22" s="28">
        <v>13971.62</v>
      </c>
    </row>
    <row r="23" spans="1:12" s="15" customFormat="1" ht="18.75">
      <c r="A23" s="14"/>
      <c r="B23" s="14" t="s">
        <v>24</v>
      </c>
      <c r="C23" s="28">
        <f>SUM(D23+E23+F23+G23+H23+I23+J23+K23+L23)</f>
        <v>221610.56999999998</v>
      </c>
      <c r="D23" s="28">
        <v>365.16</v>
      </c>
      <c r="E23" s="28">
        <v>3077.66</v>
      </c>
      <c r="F23" s="28">
        <v>1815.87</v>
      </c>
      <c r="G23" s="28">
        <v>3229.07</v>
      </c>
      <c r="H23" s="28">
        <v>151927.83</v>
      </c>
      <c r="I23" s="28">
        <v>25476.62</v>
      </c>
      <c r="J23" s="28">
        <v>33743.79</v>
      </c>
      <c r="K23" s="28">
        <v>1367.99</v>
      </c>
      <c r="L23" s="28">
        <v>606.58</v>
      </c>
    </row>
    <row r="24" spans="1:12" s="15" customFormat="1" ht="18.75" hidden="1">
      <c r="A24" s="14"/>
      <c r="B24" s="14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15" customFormat="1" ht="18.75" hidden="1">
      <c r="A25" s="14"/>
      <c r="B25" s="14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15" customFormat="1" ht="18.75" hidden="1">
      <c r="A26" s="14"/>
      <c r="B26" s="14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15" customFormat="1" ht="18.75" hidden="1">
      <c r="A27" s="14"/>
      <c r="B27" s="14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15" customFormat="1" ht="18.75" hidden="1">
      <c r="A28" s="14"/>
      <c r="B28" s="14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5" customFormat="1" ht="18.75" hidden="1">
      <c r="A29" s="14"/>
      <c r="B29" s="14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5" customFormat="1" ht="18.75" hidden="1">
      <c r="A30" s="14"/>
      <c r="B30" s="14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5" customFormat="1" ht="18.75" hidden="1">
      <c r="A31" s="14"/>
      <c r="B31" s="14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30">
      <c r="A32" s="7">
        <v>4</v>
      </c>
      <c r="B32" s="6" t="s">
        <v>32</v>
      </c>
      <c r="C32" s="33">
        <f>C5+C6-C19</f>
        <v>111768.22000000009</v>
      </c>
      <c r="D32" s="33">
        <f>D5+D6-D19</f>
        <v>2084.059999999983</v>
      </c>
      <c r="E32" s="33">
        <f aca="true" t="shared" si="2" ref="E32:L32">E5+E6-E19</f>
        <v>967.1100000000006</v>
      </c>
      <c r="F32" s="33">
        <f t="shared" si="2"/>
        <v>220.10999999999967</v>
      </c>
      <c r="G32" s="33">
        <f t="shared" si="2"/>
        <v>1845.7200000000012</v>
      </c>
      <c r="H32" s="33">
        <f t="shared" si="2"/>
        <v>76479.65000000014</v>
      </c>
      <c r="I32" s="33">
        <f t="shared" si="2"/>
        <v>13342.12000000001</v>
      </c>
      <c r="J32" s="33">
        <f t="shared" si="2"/>
        <v>16992.47</v>
      </c>
      <c r="K32" s="33">
        <f t="shared" si="2"/>
        <v>-46.41000000000031</v>
      </c>
      <c r="L32" s="33">
        <f t="shared" si="2"/>
        <v>-116.61000000000058</v>
      </c>
    </row>
    <row r="33" spans="1:12" s="9" customFormat="1" ht="18.75">
      <c r="A33" s="19"/>
      <c r="B33" s="20"/>
      <c r="C33" s="21"/>
      <c r="D33" s="18"/>
      <c r="E33" s="18"/>
      <c r="F33" s="18"/>
      <c r="G33" s="18"/>
      <c r="H33" s="18"/>
      <c r="I33" s="18"/>
      <c r="J33" s="18"/>
      <c r="K33" s="18"/>
      <c r="L33" s="18"/>
    </row>
    <row r="34" spans="1:12" s="9" customFormat="1" ht="24" customHeight="1">
      <c r="A34" s="19"/>
      <c r="B34" s="3" t="s">
        <v>33</v>
      </c>
      <c r="C34" s="28">
        <f>SUM(D34:L34)</f>
        <v>196934.45</v>
      </c>
      <c r="D34" s="29"/>
      <c r="E34" s="29"/>
      <c r="F34" s="29"/>
      <c r="G34" s="29"/>
      <c r="H34" s="29">
        <v>196934.45</v>
      </c>
      <c r="I34" s="29"/>
      <c r="J34" s="29"/>
      <c r="K34" s="29"/>
      <c r="L34" s="29"/>
    </row>
    <row r="35" spans="1:12" s="9" customFormat="1" ht="30.75" customHeight="1">
      <c r="A35" s="36" t="s">
        <v>34</v>
      </c>
      <c r="B35" s="37"/>
      <c r="C35" s="30">
        <f>C6</f>
        <v>912760.59</v>
      </c>
      <c r="D35" s="30">
        <f aca="true" t="shared" si="3" ref="D35:L35">D6</f>
        <v>54747.6</v>
      </c>
      <c r="E35" s="30">
        <f t="shared" si="3"/>
        <v>11182.44</v>
      </c>
      <c r="F35" s="30">
        <f t="shared" si="3"/>
        <v>5701.04</v>
      </c>
      <c r="G35" s="30">
        <f t="shared" si="3"/>
        <v>22022.84</v>
      </c>
      <c r="H35" s="30">
        <f t="shared" si="3"/>
        <v>585318.3</v>
      </c>
      <c r="I35" s="30">
        <f t="shared" si="3"/>
        <v>104367.24</v>
      </c>
      <c r="J35" s="30">
        <f t="shared" si="3"/>
        <v>112598.3</v>
      </c>
      <c r="K35" s="30">
        <f t="shared" si="3"/>
        <v>2361.24</v>
      </c>
      <c r="L35" s="30">
        <f t="shared" si="3"/>
        <v>14461.59</v>
      </c>
    </row>
    <row r="36" spans="1:12" ht="31.5" customHeight="1">
      <c r="A36" s="3">
        <v>5</v>
      </c>
      <c r="B36" s="3" t="s">
        <v>3</v>
      </c>
      <c r="C36" s="28">
        <f>SUM(D36:L36)</f>
        <v>874667.4130000002</v>
      </c>
      <c r="D36" s="28">
        <f>D107</f>
        <v>46762.24</v>
      </c>
      <c r="E36" s="28">
        <f>D93</f>
        <v>11182.44</v>
      </c>
      <c r="F36" s="28">
        <f>D111</f>
        <v>5204.06</v>
      </c>
      <c r="G36" s="28">
        <f>D119</f>
        <v>32312.36</v>
      </c>
      <c r="H36" s="28">
        <f>E40</f>
        <v>530065.6830000001</v>
      </c>
      <c r="I36" s="28">
        <f>D97</f>
        <v>118908.17</v>
      </c>
      <c r="J36" s="28">
        <f>D85</f>
        <v>113748.95000000001</v>
      </c>
      <c r="K36" s="28">
        <f>D115</f>
        <v>2022.15</v>
      </c>
      <c r="L36" s="28">
        <f>D123</f>
        <v>14461.36</v>
      </c>
    </row>
    <row r="37" spans="1:12" ht="27" customHeight="1">
      <c r="A37" s="34">
        <v>6</v>
      </c>
      <c r="B37" s="34" t="s">
        <v>4</v>
      </c>
      <c r="C37" s="35">
        <f>C34+C35-C36</f>
        <v>235027.62699999986</v>
      </c>
      <c r="D37" s="35">
        <f aca="true" t="shared" si="4" ref="D37:L37">D34+D35-D36</f>
        <v>7985.360000000001</v>
      </c>
      <c r="E37" s="35">
        <f t="shared" si="4"/>
        <v>0</v>
      </c>
      <c r="F37" s="35">
        <f t="shared" si="4"/>
        <v>496.97999999999956</v>
      </c>
      <c r="G37" s="35">
        <f t="shared" si="4"/>
        <v>-10289.52</v>
      </c>
      <c r="H37" s="35">
        <f t="shared" si="4"/>
        <v>252187.06699999992</v>
      </c>
      <c r="I37" s="35">
        <f t="shared" si="4"/>
        <v>-14540.929999999993</v>
      </c>
      <c r="J37" s="35">
        <f t="shared" si="4"/>
        <v>-1150.6500000000087</v>
      </c>
      <c r="K37" s="35">
        <f t="shared" si="4"/>
        <v>339.0899999999997</v>
      </c>
      <c r="L37" s="35">
        <f t="shared" si="4"/>
        <v>0.22999999999956344</v>
      </c>
    </row>
    <row r="38" ht="26.25" customHeight="1"/>
    <row r="40" spans="1:5" ht="15">
      <c r="A40" s="12" t="s">
        <v>6</v>
      </c>
      <c r="B40" s="13"/>
      <c r="C40" s="13"/>
      <c r="D40" s="13"/>
      <c r="E40" s="4">
        <f>D41+D65</f>
        <v>530065.6830000001</v>
      </c>
    </row>
    <row r="41" spans="1:4" ht="15">
      <c r="A41" s="10" t="s">
        <v>11</v>
      </c>
      <c r="B41" s="10" t="s">
        <v>12</v>
      </c>
      <c r="D41" s="22">
        <f>SUM(C42:C64)</f>
        <v>331247.83300000004</v>
      </c>
    </row>
    <row r="42" spans="2:4" ht="30">
      <c r="B42" s="23" t="s">
        <v>35</v>
      </c>
      <c r="C42" s="24">
        <v>238249.24</v>
      </c>
      <c r="D42" s="24"/>
    </row>
    <row r="43" spans="2:4" ht="15">
      <c r="B43" s="23" t="s">
        <v>36</v>
      </c>
      <c r="C43" s="24">
        <v>1503.6</v>
      </c>
      <c r="D43" s="24"/>
    </row>
    <row r="44" spans="2:4" ht="30">
      <c r="B44" s="23" t="s">
        <v>37</v>
      </c>
      <c r="C44" s="24">
        <v>0</v>
      </c>
      <c r="D44" s="24"/>
    </row>
    <row r="45" spans="2:4" ht="30">
      <c r="B45" s="23" t="s">
        <v>38</v>
      </c>
      <c r="C45" s="24">
        <f>7.5+5023.53</f>
        <v>5031.03</v>
      </c>
      <c r="D45" s="24"/>
    </row>
    <row r="46" spans="2:4" ht="15">
      <c r="B46" s="23" t="s">
        <v>13</v>
      </c>
      <c r="C46" s="24">
        <v>1853.31</v>
      </c>
      <c r="D46" s="24"/>
    </row>
    <row r="47" spans="2:4" ht="30">
      <c r="B47" s="23" t="s">
        <v>15</v>
      </c>
      <c r="C47" s="24">
        <v>12176.23</v>
      </c>
      <c r="D47" s="24"/>
    </row>
    <row r="48" spans="2:4" ht="15">
      <c r="B48" s="23" t="s">
        <v>14</v>
      </c>
      <c r="C48" s="24">
        <f>691.72+247.43+2165.03+2202.58+248.15</f>
        <v>5554.91</v>
      </c>
      <c r="D48" s="24"/>
    </row>
    <row r="49" spans="2:4" ht="30">
      <c r="B49" s="23" t="s">
        <v>80</v>
      </c>
      <c r="C49" s="24">
        <f>18615.66+6.1+15.74+3251.74+133.35</f>
        <v>22022.589999999997</v>
      </c>
      <c r="D49" s="24"/>
    </row>
    <row r="50" spans="2:4" ht="15">
      <c r="B50" s="23" t="s">
        <v>39</v>
      </c>
      <c r="C50" s="25">
        <f>25.32+38.59+18.62+32.5+7.3+1.31+513.03+225.02+2.61+59.66+59.66+171.6+17.31+10.07+17.91+3.54+275+306.73+181.63+29.5+18.95+915.04+1351.62+390.27+533.19+647.37+22.81+4.85+95.15+120.28+14.92+129.47+3.64+8.54+33.58+22.52</f>
        <v>6309.110000000001</v>
      </c>
      <c r="D50" s="24"/>
    </row>
    <row r="51" spans="2:4" ht="15">
      <c r="B51" s="23" t="s">
        <v>40</v>
      </c>
      <c r="C51" s="24">
        <f>223.88+33.58+74.62</f>
        <v>332.08</v>
      </c>
      <c r="D51" s="24"/>
    </row>
    <row r="52" spans="2:4" ht="15">
      <c r="B52" s="23" t="s">
        <v>41</v>
      </c>
      <c r="C52" s="24">
        <f>45.36+541.02+328.35+214.41+30.24+57.12+1.9+284.31+13.88</f>
        <v>1516.5900000000001</v>
      </c>
      <c r="D52" s="24"/>
    </row>
    <row r="53" spans="2:4" ht="30">
      <c r="B53" s="23" t="s">
        <v>42</v>
      </c>
      <c r="C53" s="24">
        <v>559.68</v>
      </c>
      <c r="D53" s="24"/>
    </row>
    <row r="54" spans="2:4" ht="45">
      <c r="B54" s="23" t="s">
        <v>79</v>
      </c>
      <c r="C54" s="25">
        <f>2.2+5.33+9.48+1464.93+6.37+29.96+5.82+3.58+6.12+141.78+369.39+246.26+55.52+10.75+3.03+34.49+1.52+4.8+1.52+14.55+4.85+3.97+15.58+32.83+7.94+14.36+22.09+5.6+2.57+4.14+5.22+1.82+11.87+11.64+15.27+6.29+135.75+222.46+8.38+6.9+3.98+7.59+20.15+1.75+4.93+22.13+44.97+21.7+10.24+11.26+16.68+5.52+5.9+2.65+6.12+9.76+12.16+8.39+59.7+7.61+13.25+5.26+54.77+7.01+2.98+9.51+7.28+63.06+10.06+3.92+12.09+12.06+9.59+4.06+186.27</f>
        <v>3641.29</v>
      </c>
      <c r="D54" s="24"/>
    </row>
    <row r="55" spans="2:4" ht="15">
      <c r="B55" s="23" t="s">
        <v>16</v>
      </c>
      <c r="C55" s="24">
        <v>1753.13</v>
      </c>
      <c r="D55" s="24"/>
    </row>
    <row r="56" spans="2:4" ht="15">
      <c r="B56" s="23" t="s">
        <v>17</v>
      </c>
      <c r="C56" s="24">
        <v>256.96</v>
      </c>
      <c r="D56" s="24"/>
    </row>
    <row r="57" spans="2:4" ht="30">
      <c r="B57" s="23" t="s">
        <v>43</v>
      </c>
      <c r="C57" s="25">
        <f>18.43+32.09+98.06+41.83+111.64+59.66+67.31+190.14+104.4+82.05+164.1+30.97+5.04+5.6+73.88+36.94+5.12+33.24+932.8+47.91+55.67+75.6</f>
        <v>2272.48</v>
      </c>
      <c r="D57" s="24"/>
    </row>
    <row r="58" spans="2:4" ht="15">
      <c r="B58" s="23" t="s">
        <v>44</v>
      </c>
      <c r="C58" s="24">
        <v>343.98</v>
      </c>
      <c r="D58" s="24"/>
    </row>
    <row r="59" spans="2:4" ht="15">
      <c r="B59" s="23" t="s">
        <v>45</v>
      </c>
      <c r="C59" s="24">
        <f>74.62+18.66+44.77+89.55+26.46</f>
        <v>254.06000000000003</v>
      </c>
      <c r="D59" s="24"/>
    </row>
    <row r="60" spans="2:4" ht="15">
      <c r="B60" s="23" t="s">
        <v>46</v>
      </c>
      <c r="C60" s="24">
        <v>12430.25</v>
      </c>
      <c r="D60" s="24"/>
    </row>
    <row r="61" spans="2:4" ht="15">
      <c r="B61" s="23" t="s">
        <v>18</v>
      </c>
      <c r="C61" s="24">
        <v>51.52</v>
      </c>
      <c r="D61" s="24"/>
    </row>
    <row r="62" spans="2:4" ht="15">
      <c r="B62" s="23" t="s">
        <v>47</v>
      </c>
      <c r="C62" s="24">
        <v>2686.46</v>
      </c>
      <c r="D62" s="24"/>
    </row>
    <row r="63" spans="2:4" ht="30">
      <c r="B63" s="23" t="s">
        <v>48</v>
      </c>
      <c r="C63" s="24">
        <v>3529.01</v>
      </c>
      <c r="D63" s="24"/>
    </row>
    <row r="64" spans="2:4" ht="15">
      <c r="B64" s="26" t="s">
        <v>49</v>
      </c>
      <c r="C64" s="11">
        <f>C19*1%</f>
        <v>8920.323</v>
      </c>
      <c r="D64" s="24"/>
    </row>
    <row r="65" spans="1:4" ht="15">
      <c r="A65" s="10" t="s">
        <v>19</v>
      </c>
      <c r="B65" s="10" t="s">
        <v>20</v>
      </c>
      <c r="C65" s="24"/>
      <c r="D65" s="22">
        <f>SUM(C66:C78)</f>
        <v>198817.85000000003</v>
      </c>
    </row>
    <row r="66" spans="1:4" ht="30">
      <c r="A66" s="10"/>
      <c r="B66" s="23" t="s">
        <v>50</v>
      </c>
      <c r="C66" s="24">
        <v>142994.03</v>
      </c>
      <c r="D66" s="22"/>
    </row>
    <row r="67" spans="2:4" ht="30">
      <c r="B67" s="23" t="s">
        <v>51</v>
      </c>
      <c r="C67" s="24">
        <v>30660</v>
      </c>
      <c r="D67" s="24"/>
    </row>
    <row r="68" spans="2:4" ht="75">
      <c r="B68" s="23" t="s">
        <v>52</v>
      </c>
      <c r="C68" s="24">
        <v>368.32</v>
      </c>
      <c r="D68" s="24"/>
    </row>
    <row r="69" spans="2:4" ht="30">
      <c r="B69" s="23" t="s">
        <v>53</v>
      </c>
      <c r="C69" s="24">
        <f>3000+3600</f>
        <v>6600</v>
      </c>
      <c r="D69" s="24"/>
    </row>
    <row r="70" spans="2:4" ht="30" hidden="1">
      <c r="B70" s="23" t="s">
        <v>54</v>
      </c>
      <c r="C70" s="24"/>
      <c r="D70" s="24"/>
    </row>
    <row r="71" spans="2:4" ht="30">
      <c r="B71" s="23" t="s">
        <v>55</v>
      </c>
      <c r="C71" s="24">
        <v>10588.41</v>
      </c>
      <c r="D71" s="24"/>
    </row>
    <row r="72" spans="2:4" ht="15">
      <c r="B72" s="23" t="s">
        <v>75</v>
      </c>
      <c r="C72" s="24">
        <v>0</v>
      </c>
      <c r="D72" s="24"/>
    </row>
    <row r="73" spans="2:4" ht="45">
      <c r="B73" s="23" t="s">
        <v>56</v>
      </c>
      <c r="C73" s="24">
        <f>485.7+10.48+598.7+13.1+229</f>
        <v>1336.98</v>
      </c>
      <c r="D73" s="24"/>
    </row>
    <row r="74" spans="2:4" ht="15">
      <c r="B74" t="s">
        <v>57</v>
      </c>
      <c r="C74" s="24">
        <v>443.95</v>
      </c>
      <c r="D74" s="24"/>
    </row>
    <row r="75" spans="2:4" ht="15">
      <c r="B75" s="23" t="s">
        <v>77</v>
      </c>
      <c r="C75" s="24">
        <v>417.41</v>
      </c>
      <c r="D75" s="24"/>
    </row>
    <row r="76" spans="2:4" ht="15" hidden="1">
      <c r="B76" s="23"/>
      <c r="C76" s="24"/>
      <c r="D76" s="24"/>
    </row>
    <row r="77" spans="2:4" ht="15" hidden="1">
      <c r="B77" s="23"/>
      <c r="C77" s="24"/>
      <c r="D77" s="24"/>
    </row>
    <row r="78" spans="2:4" ht="15">
      <c r="B78" t="s">
        <v>58</v>
      </c>
      <c r="C78" s="25">
        <f>1.89+0.64+1.12+11.15+32.62+93.91+2.81+2.87+5.22+10.21+17.31+2.24+23.95+14.86+97.22+31.91+526.45+260.89+12.31+0.76+0.95+1.39+6.53+64.66+4.54+1.04+18.46+7.59+11.89+13.16+17.01+8.5+4.88+6.61+7.96+18.9+23.44+5.69+58.02+131.26+87.35+10.99+55.97+150+4.35+5.6+16.79+4.22+1.08+1.53+1.36+5.15+6.27+36.38+31.64+13.28+2.25+79.49+11.19+15.7+32.41+34.02+12.75+188.77+4.93+1.79+2.43+144.76+8.43+26.77+11.16+26.85+24.19+11.53+20.98+19.25+69.8+89.03+156.69+171.17+233.07+26.62+2.77+15.87+25.64+26.3+2.31+20.58+C79</f>
        <v>5408.75</v>
      </c>
      <c r="D78" s="24"/>
    </row>
    <row r="79" spans="3:4" ht="15" hidden="1">
      <c r="C79" s="25">
        <f>12.85+14.99+0.97+3.02+2.83+1.46+14.03+0.76+2.34+6.57+18.42+19.92+3.1+2.91+3.24+8.95+6.64+41.58+11.34+49.14+4.85+66.72+53.13+51.49+2.96+10.82+15.2+0.9+4.48+7.16+16.79+0.93+6.57+3.58+22.76+46.75+83.73+12.08+17.29+509.28+102.28+5.78+57.59+7.18+13.47+3.73+110.89+80.32+6.8+1.97+2.42+8.8+9.1+10.35+38.83+12.02+1.04+1.14+4.22+9.66+51.03+2.54+1.72+3.26+7.43+3.69+1.34+3.18+1.14+1.71+1.9+13.88+22.57+8.19+2.57+5.93+42.27+29.29+40.71</f>
        <v>1894.4700000000003</v>
      </c>
      <c r="D79" s="24"/>
    </row>
    <row r="80" spans="3:4" ht="15" hidden="1">
      <c r="C80" s="25"/>
      <c r="D80" s="24"/>
    </row>
    <row r="81" spans="3:4" ht="15" hidden="1">
      <c r="C81" s="11"/>
      <c r="D81" s="24"/>
    </row>
    <row r="82" spans="3:4" ht="15" hidden="1">
      <c r="C82" s="11"/>
      <c r="D82" s="24"/>
    </row>
    <row r="83" spans="3:4" ht="15">
      <c r="C83" s="11"/>
      <c r="D83" s="24"/>
    </row>
    <row r="84" spans="3:4" ht="15">
      <c r="C84" s="11"/>
      <c r="D84" s="24"/>
    </row>
    <row r="85" spans="1:4" ht="15">
      <c r="A85" s="12"/>
      <c r="B85" s="12" t="s">
        <v>59</v>
      </c>
      <c r="C85" s="25"/>
      <c r="D85" s="27">
        <f>SUM(C86:C89)</f>
        <v>113748.95000000001</v>
      </c>
    </row>
    <row r="86" spans="2:4" ht="15">
      <c r="B86" s="23" t="s">
        <v>87</v>
      </c>
      <c r="C86" s="11">
        <f>5480.77+161.46+13.06+11000+15200</f>
        <v>31855.29</v>
      </c>
      <c r="D86" s="24"/>
    </row>
    <row r="87" spans="2:4" ht="45">
      <c r="B87" s="23" t="s">
        <v>88</v>
      </c>
      <c r="C87" s="11">
        <v>5385.28</v>
      </c>
      <c r="D87" s="24"/>
    </row>
    <row r="88" spans="2:4" ht="15">
      <c r="B88" s="23" t="s">
        <v>89</v>
      </c>
      <c r="C88" s="11">
        <v>75429.88</v>
      </c>
      <c r="D88" s="24"/>
    </row>
    <row r="89" spans="2:4" ht="30">
      <c r="B89" s="23" t="s">
        <v>78</v>
      </c>
      <c r="C89" s="11">
        <f>55.22+35.45+11.9+3.06+54.33+22.12+22.69+2.35+27.82+137.92+21.75+92.6+521.48+57.43+12.38</f>
        <v>1078.5000000000002</v>
      </c>
      <c r="D89" s="24"/>
    </row>
    <row r="90" spans="1:4" ht="15" hidden="1">
      <c r="A90" s="10"/>
      <c r="B90" s="23"/>
      <c r="D90" s="24"/>
    </row>
    <row r="91" spans="3:4" ht="15">
      <c r="C91" s="11"/>
      <c r="D91" s="24"/>
    </row>
    <row r="92" spans="3:4" ht="15">
      <c r="C92" s="11"/>
      <c r="D92" s="24"/>
    </row>
    <row r="93" spans="1:4" ht="15">
      <c r="A93" s="12" t="s">
        <v>60</v>
      </c>
      <c r="B93" s="13"/>
      <c r="C93" s="25"/>
      <c r="D93" s="5">
        <f>C94</f>
        <v>11182.44</v>
      </c>
    </row>
    <row r="94" spans="2:4" ht="15">
      <c r="B94" t="s">
        <v>61</v>
      </c>
      <c r="C94" s="11">
        <v>11182.44</v>
      </c>
      <c r="D94" s="24"/>
    </row>
    <row r="95" spans="3:4" ht="15">
      <c r="C95" s="11"/>
      <c r="D95" s="24"/>
    </row>
    <row r="96" spans="3:4" ht="15">
      <c r="C96" s="11"/>
      <c r="D96" s="24"/>
    </row>
    <row r="97" spans="1:4" ht="15">
      <c r="A97" s="12" t="s">
        <v>7</v>
      </c>
      <c r="B97" s="12"/>
      <c r="C97" s="27"/>
      <c r="D97" s="5">
        <f>C98+C99+C100+C101+C104+C102+C105+C103</f>
        <v>118908.17</v>
      </c>
    </row>
    <row r="98" spans="2:4" ht="15">
      <c r="B98" t="s">
        <v>62</v>
      </c>
      <c r="C98" s="24">
        <v>102269.68</v>
      </c>
      <c r="D98" s="24"/>
    </row>
    <row r="99" spans="2:4" ht="15">
      <c r="B99" t="s">
        <v>63</v>
      </c>
      <c r="C99" s="24">
        <v>671.62</v>
      </c>
      <c r="D99" s="24"/>
    </row>
    <row r="100" spans="2:4" ht="15">
      <c r="B100" t="s">
        <v>64</v>
      </c>
      <c r="C100" s="24">
        <f>79.19+169.09+114.8+50.24+43.54+38.58+15.65+16.79+2400</f>
        <v>2927.88</v>
      </c>
      <c r="D100" s="24"/>
    </row>
    <row r="101" spans="2:4" ht="15">
      <c r="B101" t="s">
        <v>10</v>
      </c>
      <c r="C101" s="11">
        <v>626.53</v>
      </c>
      <c r="D101" s="24"/>
    </row>
    <row r="102" spans="2:4" ht="15">
      <c r="B102" t="s">
        <v>81</v>
      </c>
      <c r="C102" s="11"/>
      <c r="D102" s="24"/>
    </row>
    <row r="103" spans="2:4" ht="15">
      <c r="B103" t="s">
        <v>82</v>
      </c>
      <c r="C103" s="11">
        <f>8100+2100</f>
        <v>10200</v>
      </c>
      <c r="D103" s="24"/>
    </row>
    <row r="104" spans="2:4" ht="15">
      <c r="B104" t="s">
        <v>65</v>
      </c>
      <c r="C104" s="11">
        <f>68.99+309.25+16.56+126.81</f>
        <v>521.61</v>
      </c>
      <c r="D104" s="24"/>
    </row>
    <row r="105" spans="2:4" ht="15">
      <c r="B105" t="s">
        <v>76</v>
      </c>
      <c r="C105" s="11">
        <v>1690.85</v>
      </c>
      <c r="D105" s="24"/>
    </row>
    <row r="106" spans="3:4" ht="15">
      <c r="C106" s="11"/>
      <c r="D106" s="24"/>
    </row>
    <row r="107" spans="1:4" ht="15">
      <c r="A107" s="12" t="s">
        <v>8</v>
      </c>
      <c r="B107" s="13"/>
      <c r="C107" s="25"/>
      <c r="D107" s="5">
        <f>C108</f>
        <v>46762.24</v>
      </c>
    </row>
    <row r="108" spans="2:4" ht="15">
      <c r="B108" t="s">
        <v>9</v>
      </c>
      <c r="C108" s="11">
        <v>46762.24</v>
      </c>
      <c r="D108" s="24"/>
    </row>
    <row r="109" spans="3:4" ht="15">
      <c r="C109" s="11"/>
      <c r="D109" s="24"/>
    </row>
    <row r="110" spans="3:4" ht="15">
      <c r="C110" s="11"/>
      <c r="D110" s="24"/>
    </row>
    <row r="111" spans="1:4" ht="15">
      <c r="A111" s="12" t="s">
        <v>66</v>
      </c>
      <c r="B111" s="13"/>
      <c r="C111" s="25"/>
      <c r="D111" s="5">
        <f>C112</f>
        <v>5204.06</v>
      </c>
    </row>
    <row r="112" spans="2:4" ht="15">
      <c r="B112" t="s">
        <v>67</v>
      </c>
      <c r="C112" s="11">
        <v>5204.06</v>
      </c>
      <c r="D112" s="24"/>
    </row>
    <row r="113" spans="3:4" ht="15">
      <c r="C113" s="11"/>
      <c r="D113" s="24"/>
    </row>
    <row r="114" spans="3:4" ht="15">
      <c r="C114" s="11"/>
      <c r="D114" s="24"/>
    </row>
    <row r="115" spans="1:4" ht="15">
      <c r="A115" s="12" t="s">
        <v>68</v>
      </c>
      <c r="B115" s="13"/>
      <c r="C115" s="25"/>
      <c r="D115" s="5">
        <f>C116</f>
        <v>2022.15</v>
      </c>
    </row>
    <row r="116" spans="2:4" ht="15">
      <c r="B116" t="s">
        <v>69</v>
      </c>
      <c r="C116" s="11">
        <v>2022.15</v>
      </c>
      <c r="D116" s="24"/>
    </row>
    <row r="117" spans="3:4" ht="15">
      <c r="C117" s="11"/>
      <c r="D117" s="24"/>
    </row>
    <row r="118" spans="3:4" ht="15">
      <c r="C118" s="11"/>
      <c r="D118" s="24"/>
    </row>
    <row r="119" spans="1:4" ht="15">
      <c r="A119" s="12" t="s">
        <v>70</v>
      </c>
      <c r="B119" s="13"/>
      <c r="C119" s="25"/>
      <c r="D119" s="5">
        <f>C120</f>
        <v>32312.36</v>
      </c>
    </row>
    <row r="120" spans="2:4" ht="15">
      <c r="B120" t="s">
        <v>71</v>
      </c>
      <c r="C120" s="11">
        <v>32312.36</v>
      </c>
      <c r="D120" s="24"/>
    </row>
    <row r="121" spans="3:4" ht="15">
      <c r="C121" s="11"/>
      <c r="D121" s="24"/>
    </row>
    <row r="122" spans="3:4" ht="15">
      <c r="C122" s="11"/>
      <c r="D122" s="24"/>
    </row>
    <row r="123" spans="1:4" ht="15">
      <c r="A123" s="12" t="s">
        <v>72</v>
      </c>
      <c r="B123" s="13"/>
      <c r="C123" s="25"/>
      <c r="D123" s="5">
        <f>C124</f>
        <v>14461.36</v>
      </c>
    </row>
    <row r="124" spans="2:3" ht="30">
      <c r="B124" s="23" t="s">
        <v>73</v>
      </c>
      <c r="C124" s="11">
        <v>14461.36</v>
      </c>
    </row>
    <row r="127" ht="15">
      <c r="B127" t="s">
        <v>91</v>
      </c>
    </row>
    <row r="130" ht="15">
      <c r="B130" t="s">
        <v>92</v>
      </c>
    </row>
  </sheetData>
  <sheetProtection/>
  <mergeCells count="1">
    <mergeCell ref="A35:B35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2018-03-27T10:53:44Z</dcterms:modified>
  <cp:category/>
  <cp:version/>
  <cp:contentType/>
  <cp:contentStatus/>
</cp:coreProperties>
</file>