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4D403B1-0972-4996-9FA9-1A446CFC971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Богд.2" sheetId="6" r:id="rId1"/>
  </sheets>
  <calcPr calcId="181029"/>
</workbook>
</file>

<file path=xl/calcChain.xml><?xml version="1.0" encoding="utf-8"?>
<calcChain xmlns="http://schemas.openxmlformats.org/spreadsheetml/2006/main">
  <c r="M34" i="6" l="1"/>
  <c r="D111" i="6" l="1"/>
  <c r="I39" i="6" s="1"/>
  <c r="D106" i="6"/>
  <c r="H39" i="6" s="1"/>
  <c r="D94" i="6"/>
  <c r="F39" i="6" s="1"/>
  <c r="D54" i="6"/>
  <c r="D45" i="6"/>
  <c r="T39" i="6"/>
  <c r="S39" i="6"/>
  <c r="R39" i="6"/>
  <c r="Q39" i="6"/>
  <c r="P39" i="6"/>
  <c r="O39" i="6"/>
  <c r="N39" i="6"/>
  <c r="M39" i="6"/>
  <c r="L39" i="6"/>
  <c r="K39" i="6"/>
  <c r="J39" i="6"/>
  <c r="G39" i="6"/>
  <c r="D43" i="6" l="1"/>
  <c r="D44" i="6" s="1"/>
  <c r="E39" i="6" s="1"/>
  <c r="D39" i="6"/>
  <c r="C37" i="6"/>
  <c r="M31" i="6"/>
  <c r="L31" i="6"/>
  <c r="J31" i="6"/>
  <c r="E31" i="6"/>
  <c r="L30" i="6"/>
  <c r="J30" i="6"/>
  <c r="C30" i="6" s="1"/>
  <c r="M29" i="6"/>
  <c r="M19" i="6" s="1"/>
  <c r="L29" i="6"/>
  <c r="J29" i="6"/>
  <c r="C28" i="6"/>
  <c r="E27" i="6"/>
  <c r="C27" i="6" s="1"/>
  <c r="C26" i="6"/>
  <c r="E25" i="6"/>
  <c r="C25" i="6"/>
  <c r="C24" i="6"/>
  <c r="C23" i="6"/>
  <c r="E22" i="6"/>
  <c r="C22" i="6"/>
  <c r="E21" i="6"/>
  <c r="C21" i="6" s="1"/>
  <c r="E20" i="6"/>
  <c r="C20" i="6" s="1"/>
  <c r="T19" i="6"/>
  <c r="S19" i="6"/>
  <c r="R19" i="6"/>
  <c r="Q19" i="6"/>
  <c r="P19" i="6"/>
  <c r="O19" i="6"/>
  <c r="N19" i="6"/>
  <c r="K19" i="6"/>
  <c r="J19" i="6"/>
  <c r="I19" i="6"/>
  <c r="H19" i="6"/>
  <c r="G19" i="6"/>
  <c r="F19" i="6"/>
  <c r="D19" i="6"/>
  <c r="M18" i="6"/>
  <c r="L18" i="6"/>
  <c r="J18" i="6"/>
  <c r="M17" i="6"/>
  <c r="L17" i="6"/>
  <c r="J17" i="6"/>
  <c r="M16" i="6"/>
  <c r="L16" i="6"/>
  <c r="J16" i="6"/>
  <c r="M15" i="6"/>
  <c r="L15" i="6"/>
  <c r="J15" i="6"/>
  <c r="C14" i="6"/>
  <c r="C13" i="6"/>
  <c r="C12" i="6"/>
  <c r="C11" i="6"/>
  <c r="C10" i="6"/>
  <c r="C9" i="6"/>
  <c r="C8" i="6"/>
  <c r="C7" i="6"/>
  <c r="T6" i="6"/>
  <c r="T32" i="6" s="1"/>
  <c r="S6" i="6"/>
  <c r="S32" i="6" s="1"/>
  <c r="R6" i="6"/>
  <c r="R32" i="6" s="1"/>
  <c r="Q6" i="6"/>
  <c r="Q38" i="6" s="1"/>
  <c r="Q40" i="6" s="1"/>
  <c r="P6" i="6"/>
  <c r="P32" i="6" s="1"/>
  <c r="O6" i="6"/>
  <c r="O32" i="6" s="1"/>
  <c r="N6" i="6"/>
  <c r="N32" i="6" s="1"/>
  <c r="K6" i="6"/>
  <c r="I6" i="6"/>
  <c r="I38" i="6" s="1"/>
  <c r="I40" i="6" s="1"/>
  <c r="H6" i="6"/>
  <c r="G6" i="6"/>
  <c r="F6" i="6"/>
  <c r="F38" i="6" s="1"/>
  <c r="F40" i="6" s="1"/>
  <c r="E6" i="6"/>
  <c r="E38" i="6" s="1"/>
  <c r="D6" i="6"/>
  <c r="N38" i="6" l="1"/>
  <c r="N40" i="6" s="1"/>
  <c r="M6" i="6"/>
  <c r="M38" i="6" s="1"/>
  <c r="M40" i="6" s="1"/>
  <c r="J6" i="6"/>
  <c r="C18" i="6"/>
  <c r="J32" i="6"/>
  <c r="J38" i="6"/>
  <c r="J40" i="6" s="1"/>
  <c r="F32" i="6"/>
  <c r="C17" i="6"/>
  <c r="C31" i="6"/>
  <c r="E40" i="6"/>
  <c r="G32" i="6"/>
  <c r="K32" i="6"/>
  <c r="C16" i="6"/>
  <c r="Q32" i="6"/>
  <c r="D32" i="6"/>
  <c r="H32" i="6"/>
  <c r="C15" i="6"/>
  <c r="E19" i="6"/>
  <c r="E32" i="6" s="1"/>
  <c r="I32" i="6"/>
  <c r="L19" i="6"/>
  <c r="R38" i="6"/>
  <c r="R40" i="6" s="1"/>
  <c r="C39" i="6"/>
  <c r="M32" i="6"/>
  <c r="G38" i="6"/>
  <c r="G40" i="6" s="1"/>
  <c r="K38" i="6"/>
  <c r="K40" i="6" s="1"/>
  <c r="O38" i="6"/>
  <c r="O40" i="6" s="1"/>
  <c r="S38" i="6"/>
  <c r="S40" i="6" s="1"/>
  <c r="L6" i="6"/>
  <c r="C29" i="6"/>
  <c r="D38" i="6"/>
  <c r="D40" i="6" s="1"/>
  <c r="H38" i="6"/>
  <c r="H40" i="6" s="1"/>
  <c r="P38" i="6"/>
  <c r="P40" i="6" s="1"/>
  <c r="T38" i="6"/>
  <c r="T40" i="6" s="1"/>
  <c r="C19" i="6" l="1"/>
  <c r="L32" i="6"/>
  <c r="L38" i="6"/>
  <c r="L40" i="6" s="1"/>
  <c r="C6" i="6"/>
  <c r="C32" i="6" l="1"/>
  <c r="C38" i="6"/>
  <c r="C40" i="6" s="1"/>
</calcChain>
</file>

<file path=xl/sharedStrings.xml><?xml version="1.0" encoding="utf-8"?>
<sst xmlns="http://schemas.openxmlformats.org/spreadsheetml/2006/main" count="121" uniqueCount="90">
  <si>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</si>
  <si>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</si>
  <si>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</si>
  <si>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</si>
  <si>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</si>
  <si>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</si>
  <si>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</si>
  <si>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</si>
  <si>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</si>
  <si>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</si>
  <si>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</si>
  <si>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</si>
  <si>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</si>
  <si>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</si>
  <si>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</si>
  <si>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</si>
  <si>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</si>
  <si>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</si>
  <si>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</si>
  <si>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</si>
  <si>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</si>
  <si>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</si>
  <si>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</si>
  <si>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</si>
  <si>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</si>
  <si>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</si>
  <si>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</si>
  <si>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</si>
  <si>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</si>
  <si>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</si>
  <si>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</si>
  <si>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</si>
  <si>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</si>
  <si>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</si>
  <si>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</si>
  <si>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</si>
  <si>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</si>
  <si>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</si>
  <si>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</si>
  <si>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</si>
  <si>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</si>
  <si>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</si>
  <si>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</si>
  <si>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</si>
  <si>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</si>
  <si>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</si>
  <si>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</si>
  <si>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</si>
  <si>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</si>
  <si>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</si>
  <si>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</si>
  <si>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</si>
  <si>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</si>
  <si>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</si>
  <si>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</si>
  <si>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</si>
  <si>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</si>
  <si>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</si>
  <si>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>Материалы, инструменты</t>
  </si>
  <si>
    <t>Страхование лифтов</t>
  </si>
  <si>
    <t>Ивановский р-н, дер. Богданиха, д.2</t>
  </si>
  <si>
    <t>Налог УСН 1%</t>
  </si>
  <si>
    <t>Обслуживание УУТЭ</t>
  </si>
  <si>
    <t>Услуги МФЦ</t>
  </si>
  <si>
    <t>Сопровождение программы 1с Бух</t>
  </si>
  <si>
    <t>Чистка КНС  (колодца)</t>
  </si>
  <si>
    <t>Очистка крыши от снега,наледи и сосулек</t>
  </si>
  <si>
    <t>Дератизация помещений</t>
  </si>
  <si>
    <t>Тех.диагностика ВДГО в МКД</t>
  </si>
  <si>
    <t xml:space="preserve">фонд оплаты труда дворников, с отчислениями </t>
  </si>
  <si>
    <t>спец.одежда</t>
  </si>
  <si>
    <t>услуги по аренде эксковатора</t>
  </si>
  <si>
    <t>Материалы (песок,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</si>
  <si>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</si>
  <si>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</si>
  <si>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</si>
  <si>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</si>
  <si>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 xml:space="preserve">  </t>
  </si>
  <si>
    <t xml:space="preserve"> </t>
  </si>
  <si>
    <t>Текущий ремонт системы теплоснабжения</t>
  </si>
  <si>
    <t>Текущий ремонт  электротехнического оборудования</t>
  </si>
  <si>
    <t>Подготовка к отопительному сезону</t>
  </si>
  <si>
    <t>Работа  экскаватора-погрузчика</t>
  </si>
  <si>
    <t xml:space="preserve">Демонтаж и реконструкция (расширение)контейнерной </t>
  </si>
  <si>
    <t>площадки</t>
  </si>
  <si>
    <t>для сбора мусора</t>
  </si>
  <si>
    <t>Отчет по затратам  за 2018год</t>
  </si>
  <si>
    <t>Расчётно кассовое обслуживание</t>
  </si>
  <si>
    <t>Отчёт получил ________________________ (__________________________)</t>
  </si>
  <si>
    <t>генеральный директор ___________________ Балыков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</si>
</sst>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3" fillId="0" borderId="9" xfId="0" applyNumberFormat="1" applyFont="1" applyBorder="1"/>
    <xf numFmtId="4" fontId="3" fillId="0" borderId="0" xfId="0" applyNumberFormat="1" applyFont="1"/>
    <xf numFmtId="0" fontId="11" fillId="0" borderId="0" xfId="0" applyFont="1"/>
    <xf numFmtId="4" fontId="0" fillId="4" borderId="0" xfId="0" applyNumberFormat="1" applyFill="1"/>
    <xf numFmtId="4" fontId="4" fillId="0" borderId="9" xfId="0" applyNumberFormat="1" applyFont="1" applyBorder="1"/>
    <xf numFmtId="0" fontId="1" fillId="0" borderId="0" xfId="0" applyFont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4" fontId="13" fillId="0" borderId="0" xfId="0" applyNumberFormat="1" applyFont="1"/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0" fontId="0" fillId="0" borderId="0" xfId="0" applyAlignment="1">
      <alignment horizontal="left"/>
    </xf>
    <xf numFmtId="4" fontId="6" fillId="0" borderId="1" xfId="0" applyNumberFormat="1" applyFont="1" applyBorder="1"/>
    <xf numFmtId="4" fontId="6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65"/>
  <sheetViews>
    <sheetView tabSelected="1" topLeftCell="A87" zoomScaleNormal="100" workbookViewId="0">
      <selection activeCell="G128" sqref="G128"/>
    </sheetView>
  </sheetViews>
  <sheetFormatPr defaultRowHeight="15" x14ac:dyDescent="0.25"/>
  <cols>
    <col min="1" max="1" width="9.42578125" customWidth="1"/>
    <col min="2" max="2" width="35.42578125" customWidth="1"/>
    <col min="3" max="3" width="18.28515625" customWidth="1"/>
    <col min="4" max="4" width="16.85546875" customWidth="1"/>
    <col min="5" max="5" width="18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hidden="1" customWidth="1"/>
    <col min="12" max="13" width="13.42578125" customWidth="1"/>
    <col min="14" max="14" width="13.42578125" hidden="1" customWidth="1"/>
    <col min="15" max="15" width="14.85546875" hidden="1" customWidth="1"/>
    <col min="16" max="16" width="17.28515625" hidden="1" customWidth="1"/>
    <col min="17" max="17" width="14.85546875" hidden="1" customWidth="1"/>
    <col min="18" max="18" width="14.28515625" hidden="1" customWidth="1"/>
    <col min="19" max="19" width="14" hidden="1" customWidth="1"/>
    <col min="20" max="20" width="13.85546875" hidden="1" customWidth="1"/>
    <col min="258" max="258" width="35.42578125" customWidth="1"/>
    <col min="259" max="259" width="18.28515625" customWidth="1"/>
    <col min="260" max="260" width="16.85546875" customWidth="1"/>
    <col min="261" max="261" width="18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70" width="13.42578125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8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6" width="13.42578125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8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2" width="13.42578125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8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8" width="13.42578125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8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4" width="13.42578125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8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50" width="13.42578125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8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6" width="13.42578125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8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2" width="13.42578125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8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8" width="13.42578125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8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4" width="13.42578125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8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30" width="13.42578125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8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6" width="13.42578125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8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2" width="13.42578125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8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8" width="13.42578125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8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4" width="13.42578125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8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10" width="13.42578125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8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6" width="13.42578125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8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2" width="13.42578125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8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8" width="13.42578125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8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4" width="13.42578125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8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90" width="13.42578125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8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6" width="13.42578125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8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2" width="13.42578125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8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8" width="13.42578125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8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4" width="13.42578125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8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70" width="13.42578125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8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6" width="13.42578125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8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2" width="13.42578125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8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8" width="13.42578125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8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4" width="13.42578125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8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50" width="13.42578125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8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6" width="13.42578125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8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2" width="13.42578125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8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8" width="13.42578125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8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4" width="13.42578125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8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30" width="13.42578125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8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6" width="13.42578125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8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2" width="13.42578125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8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8" width="13.42578125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8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4" width="13.42578125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8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10" width="13.42578125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8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6" width="13.42578125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8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2" width="13.42578125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8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8" width="13.42578125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8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4" width="13.42578125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8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90" width="13.42578125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8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6" width="13.42578125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8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2" width="13.42578125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8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8" width="13.42578125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8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4" width="13.42578125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8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70" width="13.42578125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8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6" width="13.42578125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8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2" width="13.42578125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8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8" width="13.42578125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8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4" width="13.42578125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8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50" width="13.42578125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8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6" width="13.42578125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8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2" width="13.42578125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8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8" width="13.42578125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8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4" width="13.42578125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8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30" width="13.42578125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8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6" width="13.42578125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8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2" width="13.42578125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2" customFormat="1" ht="31.5" x14ac:dyDescent="0.5">
      <c r="A1" s="51" t="s">
        <v>0</v>
      </c>
      <c r="M1" s="53" t="s">
        <v>60</v>
      </c>
    </row>
    <row r="2" spans="1:20" ht="7.5" customHeight="1" x14ac:dyDescent="0.3">
      <c r="A2" s="1"/>
    </row>
    <row r="3" spans="1:20" ht="9.75" customHeight="1" x14ac:dyDescent="0.25"/>
    <row r="4" spans="1:20" s="3" customFormat="1" ht="52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v>67482.179999999993</v>
      </c>
      <c r="D5" s="6"/>
      <c r="E5" s="6">
        <v>67482.179999999993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247231.58000000005</v>
      </c>
      <c r="D6" s="10">
        <f>SUM(D7:D18)</f>
        <v>45897.610000000008</v>
      </c>
      <c r="E6" s="10">
        <f t="shared" ref="E6:T6" si="1">SUM(E7:E18)</f>
        <v>161330.23000000001</v>
      </c>
      <c r="F6" s="10">
        <f t="shared" si="1"/>
        <v>26965.670000000006</v>
      </c>
      <c r="G6" s="10">
        <f t="shared" si="1"/>
        <v>5966.7300000000005</v>
      </c>
      <c r="H6" s="10">
        <f t="shared" si="1"/>
        <v>0</v>
      </c>
      <c r="I6" s="10">
        <f t="shared" si="1"/>
        <v>0</v>
      </c>
      <c r="J6" s="10">
        <f t="shared" si="1"/>
        <v>963.77</v>
      </c>
      <c r="K6" s="10">
        <f t="shared" si="1"/>
        <v>0</v>
      </c>
      <c r="L6" s="10">
        <f t="shared" si="1"/>
        <v>661.48</v>
      </c>
      <c r="M6" s="10">
        <f t="shared" si="1"/>
        <v>5446.09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20174.059999999998</v>
      </c>
      <c r="D7" s="6">
        <v>3790</v>
      </c>
      <c r="E7" s="6">
        <v>13321.85</v>
      </c>
      <c r="F7" s="6">
        <v>2226.69</v>
      </c>
      <c r="G7" s="6">
        <v>492.7</v>
      </c>
      <c r="H7" s="6"/>
      <c r="I7" s="6"/>
      <c r="J7" s="6">
        <v>89.78</v>
      </c>
      <c r="K7" s="6"/>
      <c r="L7" s="6">
        <v>61.59</v>
      </c>
      <c r="M7" s="6">
        <v>191.45</v>
      </c>
      <c r="N7" s="6"/>
      <c r="O7" s="6"/>
      <c r="P7" s="6"/>
      <c r="Q7" s="6"/>
      <c r="R7" s="6"/>
      <c r="S7" s="6"/>
      <c r="T7" s="6"/>
    </row>
    <row r="8" spans="1:20" s="7" customFormat="1" ht="18.75" x14ac:dyDescent="0.3">
      <c r="A8" s="4"/>
      <c r="B8" s="12">
        <v>43132</v>
      </c>
      <c r="C8" s="6">
        <f t="shared" si="0"/>
        <v>20174.059999999998</v>
      </c>
      <c r="D8" s="6">
        <v>3790</v>
      </c>
      <c r="E8" s="6">
        <v>13321.85</v>
      </c>
      <c r="F8" s="6">
        <v>2226.69</v>
      </c>
      <c r="G8" s="6">
        <v>492.7</v>
      </c>
      <c r="H8" s="6"/>
      <c r="I8" s="6"/>
      <c r="J8" s="6">
        <v>89.78</v>
      </c>
      <c r="K8" s="6"/>
      <c r="L8" s="6">
        <v>61.59</v>
      </c>
      <c r="M8" s="6">
        <v>191.45</v>
      </c>
      <c r="N8" s="6"/>
      <c r="O8" s="6"/>
      <c r="P8" s="6"/>
      <c r="Q8" s="6"/>
      <c r="R8" s="6"/>
      <c r="S8" s="6"/>
      <c r="T8" s="6"/>
    </row>
    <row r="9" spans="1:20" s="7" customFormat="1" ht="18.75" x14ac:dyDescent="0.3">
      <c r="A9" s="4"/>
      <c r="B9" s="12">
        <v>43160</v>
      </c>
      <c r="C9" s="6">
        <f t="shared" si="0"/>
        <v>20174.059999999998</v>
      </c>
      <c r="D9" s="6">
        <v>3790</v>
      </c>
      <c r="E9" s="6">
        <v>13321.85</v>
      </c>
      <c r="F9" s="6">
        <v>2226.69</v>
      </c>
      <c r="G9" s="6">
        <v>492.7</v>
      </c>
      <c r="H9" s="6"/>
      <c r="I9" s="6"/>
      <c r="J9" s="6">
        <v>89.78</v>
      </c>
      <c r="K9" s="6"/>
      <c r="L9" s="6">
        <v>61.59</v>
      </c>
      <c r="M9" s="6">
        <v>191.45</v>
      </c>
      <c r="N9" s="6"/>
      <c r="O9" s="6"/>
      <c r="P9" s="6"/>
      <c r="Q9" s="6"/>
      <c r="R9" s="6"/>
      <c r="S9" s="6"/>
      <c r="T9" s="6"/>
    </row>
    <row r="10" spans="1:20" s="7" customFormat="1" ht="18.75" x14ac:dyDescent="0.3">
      <c r="A10" s="4"/>
      <c r="B10" s="12">
        <v>43191</v>
      </c>
      <c r="C10" s="6">
        <f t="shared" si="0"/>
        <v>20174.059999999998</v>
      </c>
      <c r="D10" s="6">
        <v>3790</v>
      </c>
      <c r="E10" s="6">
        <v>13321.85</v>
      </c>
      <c r="F10" s="6">
        <v>2226.69</v>
      </c>
      <c r="G10" s="6">
        <v>492.7</v>
      </c>
      <c r="H10" s="6"/>
      <c r="I10" s="6"/>
      <c r="J10" s="6">
        <v>89.78</v>
      </c>
      <c r="K10" s="6"/>
      <c r="L10" s="6">
        <v>61.59</v>
      </c>
      <c r="M10" s="6">
        <v>191.45</v>
      </c>
      <c r="N10" s="6"/>
      <c r="O10" s="6"/>
      <c r="P10" s="6"/>
      <c r="Q10" s="6"/>
      <c r="R10" s="6"/>
      <c r="S10" s="6"/>
      <c r="T10" s="6"/>
    </row>
    <row r="11" spans="1:20" s="7" customFormat="1" ht="18.75" x14ac:dyDescent="0.3">
      <c r="A11" s="4"/>
      <c r="B11" s="12">
        <v>43221</v>
      </c>
      <c r="C11" s="6">
        <f t="shared" si="0"/>
        <v>20241.169999999998</v>
      </c>
      <c r="D11" s="6">
        <v>3802.61</v>
      </c>
      <c r="E11" s="6">
        <v>13366.18</v>
      </c>
      <c r="F11" s="6">
        <v>2234.1</v>
      </c>
      <c r="G11" s="6">
        <v>494.34</v>
      </c>
      <c r="H11" s="6"/>
      <c r="I11" s="6"/>
      <c r="J11" s="6">
        <v>90.09</v>
      </c>
      <c r="K11" s="6"/>
      <c r="L11" s="6">
        <v>61.78</v>
      </c>
      <c r="M11" s="6">
        <v>192.07</v>
      </c>
      <c r="N11" s="6"/>
      <c r="O11" s="6"/>
      <c r="P11" s="6"/>
      <c r="Q11" s="6"/>
      <c r="R11" s="6"/>
      <c r="S11" s="6"/>
      <c r="T11" s="6"/>
    </row>
    <row r="12" spans="1:20" s="7" customFormat="1" ht="18.75" x14ac:dyDescent="0.3">
      <c r="A12" s="4"/>
      <c r="B12" s="12">
        <v>43252</v>
      </c>
      <c r="C12" s="6">
        <f t="shared" si="0"/>
        <v>20302.690000000002</v>
      </c>
      <c r="D12" s="6">
        <v>3814.16</v>
      </c>
      <c r="E12" s="6">
        <v>13406.77</v>
      </c>
      <c r="F12" s="6">
        <v>2240.88</v>
      </c>
      <c r="G12" s="6">
        <v>495.86</v>
      </c>
      <c r="H12" s="6"/>
      <c r="I12" s="6"/>
      <c r="J12" s="6">
        <v>90.36</v>
      </c>
      <c r="K12" s="6"/>
      <c r="L12" s="6">
        <v>61.99</v>
      </c>
      <c r="M12" s="6">
        <v>192.67</v>
      </c>
      <c r="N12" s="6"/>
      <c r="O12" s="6"/>
      <c r="P12" s="6"/>
      <c r="Q12" s="6"/>
      <c r="R12" s="6"/>
      <c r="S12" s="6"/>
      <c r="T12" s="6"/>
    </row>
    <row r="13" spans="1:20" s="7" customFormat="1" ht="18.75" x14ac:dyDescent="0.3">
      <c r="A13" s="4"/>
      <c r="B13" s="12">
        <v>43282</v>
      </c>
      <c r="C13" s="6">
        <f t="shared" si="0"/>
        <v>20393.679999999997</v>
      </c>
      <c r="D13" s="6">
        <v>3828.28</v>
      </c>
      <c r="E13" s="6">
        <v>13456.39</v>
      </c>
      <c r="F13" s="6">
        <v>2249.19</v>
      </c>
      <c r="G13" s="6">
        <v>497.69</v>
      </c>
      <c r="H13" s="6"/>
      <c r="I13" s="6"/>
      <c r="J13" s="6">
        <v>94.46</v>
      </c>
      <c r="K13" s="6"/>
      <c r="L13" s="6">
        <v>64.88</v>
      </c>
      <c r="M13" s="6">
        <v>202.79</v>
      </c>
      <c r="N13" s="6"/>
      <c r="O13" s="6"/>
      <c r="P13" s="6"/>
      <c r="Q13" s="6"/>
      <c r="R13" s="6"/>
      <c r="S13" s="6"/>
      <c r="T13" s="6"/>
    </row>
    <row r="14" spans="1:20" s="7" customFormat="1" ht="18.75" x14ac:dyDescent="0.3">
      <c r="A14" s="4"/>
      <c r="B14" s="12">
        <v>43313</v>
      </c>
      <c r="C14" s="6">
        <f t="shared" si="0"/>
        <v>20088.940000000002</v>
      </c>
      <c r="D14" s="6">
        <v>3838.4</v>
      </c>
      <c r="E14" s="6">
        <v>13492.02</v>
      </c>
      <c r="F14" s="6">
        <v>2255.13</v>
      </c>
      <c r="G14" s="6">
        <v>499</v>
      </c>
      <c r="H14" s="6"/>
      <c r="I14" s="6"/>
      <c r="J14" s="6">
        <v>1.1399999999999999</v>
      </c>
      <c r="K14" s="6"/>
      <c r="L14" s="6">
        <v>0.8</v>
      </c>
      <c r="M14" s="6">
        <v>2.4500000000000002</v>
      </c>
      <c r="N14" s="6"/>
      <c r="O14" s="6"/>
      <c r="P14" s="6"/>
      <c r="Q14" s="6"/>
      <c r="R14" s="6"/>
      <c r="S14" s="6"/>
      <c r="T14" s="6"/>
    </row>
    <row r="15" spans="1:20" s="7" customFormat="1" ht="18.75" x14ac:dyDescent="0.3">
      <c r="A15" s="4"/>
      <c r="B15" s="12">
        <v>43344</v>
      </c>
      <c r="C15" s="6">
        <f t="shared" si="0"/>
        <v>21714.090000000004</v>
      </c>
      <c r="D15" s="6">
        <v>3844.65</v>
      </c>
      <c r="E15" s="6">
        <v>13514.02</v>
      </c>
      <c r="F15" s="6">
        <v>2258.81</v>
      </c>
      <c r="G15" s="6">
        <v>499.81</v>
      </c>
      <c r="H15" s="6"/>
      <c r="I15" s="6"/>
      <c r="J15" s="6">
        <f>1.3+282.09</f>
        <v>283.39</v>
      </c>
      <c r="K15" s="6"/>
      <c r="L15" s="6">
        <f>0.89+193.74</f>
        <v>194.63</v>
      </c>
      <c r="M15" s="6">
        <f>2.77+1116.01</f>
        <v>1118.78</v>
      </c>
      <c r="N15" s="6"/>
      <c r="O15" s="6"/>
      <c r="P15" s="6"/>
      <c r="Q15" s="6"/>
      <c r="R15" s="6"/>
      <c r="S15" s="6"/>
      <c r="T15" s="6"/>
    </row>
    <row r="16" spans="1:20" s="7" customFormat="1" ht="18.75" x14ac:dyDescent="0.3">
      <c r="A16" s="4"/>
      <c r="B16" s="12">
        <v>43374</v>
      </c>
      <c r="C16" s="6">
        <f t="shared" si="0"/>
        <v>20989.8</v>
      </c>
      <c r="D16" s="6">
        <v>3845.23</v>
      </c>
      <c r="E16" s="6">
        <v>13516</v>
      </c>
      <c r="F16" s="6">
        <v>2259.14</v>
      </c>
      <c r="G16" s="6">
        <v>499.88</v>
      </c>
      <c r="H16" s="6"/>
      <c r="I16" s="6"/>
      <c r="J16" s="6">
        <f>1.29+39.51</f>
        <v>40.799999999999997</v>
      </c>
      <c r="K16" s="6"/>
      <c r="L16" s="6">
        <f>0.89+27.12</f>
        <v>28.01</v>
      </c>
      <c r="M16" s="6">
        <f>2.75+797.99</f>
        <v>800.74</v>
      </c>
      <c r="N16" s="6"/>
      <c r="O16" s="6"/>
      <c r="P16" s="6"/>
      <c r="Q16" s="6"/>
      <c r="R16" s="6"/>
      <c r="S16" s="6"/>
      <c r="T16" s="6"/>
    </row>
    <row r="17" spans="1:20" s="7" customFormat="1" ht="18.75" x14ac:dyDescent="0.3">
      <c r="A17" s="4"/>
      <c r="B17" s="12">
        <v>43405</v>
      </c>
      <c r="C17" s="6">
        <f t="shared" si="0"/>
        <v>21544.45</v>
      </c>
      <c r="D17" s="6">
        <v>3874.05</v>
      </c>
      <c r="E17" s="6">
        <v>13617.3</v>
      </c>
      <c r="F17" s="6">
        <v>2276.08</v>
      </c>
      <c r="G17" s="6">
        <v>503.63</v>
      </c>
      <c r="H17" s="6"/>
      <c r="I17" s="6"/>
      <c r="J17" s="6">
        <f>1.79+0.1</f>
        <v>1.8900000000000001</v>
      </c>
      <c r="K17" s="6"/>
      <c r="L17" s="6">
        <f>1.23+0.06</f>
        <v>1.29</v>
      </c>
      <c r="M17" s="6">
        <f>3.83+1266.38</f>
        <v>1270.21</v>
      </c>
      <c r="N17" s="6"/>
      <c r="O17" s="6"/>
      <c r="P17" s="6"/>
      <c r="Q17" s="6"/>
      <c r="R17" s="6"/>
      <c r="S17" s="6"/>
      <c r="T17" s="6"/>
    </row>
    <row r="18" spans="1:20" s="7" customFormat="1" ht="18.75" x14ac:dyDescent="0.3">
      <c r="A18" s="4"/>
      <c r="B18" s="12">
        <v>43435</v>
      </c>
      <c r="C18" s="6">
        <f t="shared" si="0"/>
        <v>21260.520000000004</v>
      </c>
      <c r="D18" s="6">
        <v>3890.23</v>
      </c>
      <c r="E18" s="6">
        <v>13674.15</v>
      </c>
      <c r="F18" s="6">
        <v>2285.58</v>
      </c>
      <c r="G18" s="6">
        <v>505.72</v>
      </c>
      <c r="H18" s="6"/>
      <c r="I18" s="6"/>
      <c r="J18" s="6">
        <f>2+0.52</f>
        <v>2.52</v>
      </c>
      <c r="K18" s="6"/>
      <c r="L18" s="6">
        <f>1.37+0.37</f>
        <v>1.7400000000000002</v>
      </c>
      <c r="M18" s="6">
        <f>4.27+896.31</f>
        <v>900.57999999999993</v>
      </c>
      <c r="N18" s="6"/>
      <c r="O18" s="6"/>
      <c r="P18" s="6"/>
      <c r="Q18" s="6"/>
      <c r="R18" s="6"/>
      <c r="S18" s="6"/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204915.99000000002</v>
      </c>
      <c r="D19" s="15">
        <f t="shared" ref="D19:T19" si="2">SUM(D20:D31)</f>
        <v>37579.279999999999</v>
      </c>
      <c r="E19" s="15">
        <f t="shared" si="2"/>
        <v>135392.65000000002</v>
      </c>
      <c r="F19" s="15">
        <f t="shared" si="2"/>
        <v>22169.379999999997</v>
      </c>
      <c r="G19" s="15">
        <f t="shared" si="2"/>
        <v>4602.7900000000009</v>
      </c>
      <c r="H19" s="15">
        <f t="shared" si="2"/>
        <v>0</v>
      </c>
      <c r="I19" s="15">
        <f t="shared" si="2"/>
        <v>0</v>
      </c>
      <c r="J19" s="15">
        <f t="shared" si="2"/>
        <v>873.32999999999993</v>
      </c>
      <c r="K19" s="15">
        <f t="shared" si="2"/>
        <v>0</v>
      </c>
      <c r="L19" s="15">
        <f t="shared" si="2"/>
        <v>595.75</v>
      </c>
      <c r="M19" s="15">
        <f t="shared" si="2"/>
        <v>3702.8100000000004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17595.820000000003</v>
      </c>
      <c r="D20" s="6">
        <v>3301.76</v>
      </c>
      <c r="E20" s="6">
        <f>11605.7+251.76</f>
        <v>11857.460000000001</v>
      </c>
      <c r="F20" s="6">
        <v>1939.84</v>
      </c>
      <c r="G20" s="6">
        <v>198.11</v>
      </c>
      <c r="H20" s="6"/>
      <c r="I20" s="6"/>
      <c r="J20" s="6">
        <v>78.23</v>
      </c>
      <c r="K20" s="6"/>
      <c r="L20" s="6">
        <v>53.65</v>
      </c>
      <c r="M20" s="6">
        <v>166.77</v>
      </c>
      <c r="N20" s="6"/>
      <c r="O20" s="6"/>
      <c r="P20" s="6"/>
      <c r="Q20" s="6"/>
      <c r="R20" s="6"/>
      <c r="S20" s="6"/>
      <c r="T20" s="6"/>
    </row>
    <row r="21" spans="1:20" s="7" customFormat="1" ht="18.75" x14ac:dyDescent="0.3">
      <c r="A21" s="4"/>
      <c r="B21" s="12">
        <v>43132</v>
      </c>
      <c r="C21" s="6">
        <f t="shared" si="0"/>
        <v>14602.119999999999</v>
      </c>
      <c r="D21" s="6">
        <v>2728.82</v>
      </c>
      <c r="E21" s="6">
        <f>9591.82+91.29</f>
        <v>9683.11</v>
      </c>
      <c r="F21" s="6">
        <v>1603.23</v>
      </c>
      <c r="G21" s="6">
        <v>340.13</v>
      </c>
      <c r="H21" s="6"/>
      <c r="I21" s="6"/>
      <c r="J21" s="6">
        <v>64.650000000000006</v>
      </c>
      <c r="K21" s="6"/>
      <c r="L21" s="6">
        <v>44.34</v>
      </c>
      <c r="M21" s="6">
        <v>137.84</v>
      </c>
      <c r="N21" s="6"/>
      <c r="O21" s="6"/>
      <c r="P21" s="6"/>
      <c r="Q21" s="6"/>
      <c r="R21" s="6"/>
      <c r="S21" s="6"/>
      <c r="T21" s="6"/>
    </row>
    <row r="22" spans="1:20" s="7" customFormat="1" ht="18.75" x14ac:dyDescent="0.3">
      <c r="A22" s="4"/>
      <c r="B22" s="12">
        <v>43160</v>
      </c>
      <c r="C22" s="6">
        <f t="shared" si="0"/>
        <v>17695.759999999998</v>
      </c>
      <c r="D22" s="6">
        <v>3184.82</v>
      </c>
      <c r="E22" s="6">
        <f>11857.95+57.08+11.83</f>
        <v>11926.86</v>
      </c>
      <c r="F22" s="6">
        <v>1895</v>
      </c>
      <c r="G22" s="6">
        <v>390.98</v>
      </c>
      <c r="H22" s="6"/>
      <c r="I22" s="6"/>
      <c r="J22" s="6">
        <v>75.569999999999993</v>
      </c>
      <c r="K22" s="6"/>
      <c r="L22" s="6">
        <v>51.1</v>
      </c>
      <c r="M22" s="6">
        <v>171.43</v>
      </c>
      <c r="N22" s="6"/>
      <c r="O22" s="6"/>
      <c r="P22" s="6"/>
      <c r="Q22" s="6"/>
      <c r="R22" s="6"/>
      <c r="S22" s="6"/>
      <c r="T22" s="6"/>
    </row>
    <row r="23" spans="1:20" s="7" customFormat="1" ht="18.75" x14ac:dyDescent="0.3">
      <c r="A23" s="4"/>
      <c r="B23" s="12">
        <v>43191</v>
      </c>
      <c r="C23" s="6">
        <f t="shared" si="0"/>
        <v>15667.410000000002</v>
      </c>
      <c r="D23" s="6">
        <v>2946.05</v>
      </c>
      <c r="E23" s="6">
        <v>10355.33</v>
      </c>
      <c r="F23" s="6">
        <v>1730.84</v>
      </c>
      <c r="G23" s="6">
        <v>368.7</v>
      </c>
      <c r="H23" s="6"/>
      <c r="I23" s="6"/>
      <c r="J23" s="6">
        <v>69.81</v>
      </c>
      <c r="K23" s="6"/>
      <c r="L23" s="6">
        <v>47.87</v>
      </c>
      <c r="M23" s="6">
        <v>148.81</v>
      </c>
      <c r="N23" s="6"/>
      <c r="O23" s="6"/>
      <c r="P23" s="6"/>
      <c r="Q23" s="6"/>
      <c r="R23" s="6"/>
      <c r="S23" s="6"/>
      <c r="T23" s="6"/>
    </row>
    <row r="24" spans="1:20" s="7" customFormat="1" ht="18.75" x14ac:dyDescent="0.3">
      <c r="A24" s="4"/>
      <c r="B24" s="12">
        <v>43221</v>
      </c>
      <c r="C24" s="6">
        <f t="shared" si="0"/>
        <v>18042.740000000002</v>
      </c>
      <c r="D24" s="6">
        <v>3389.6</v>
      </c>
      <c r="E24" s="6">
        <v>11914.44</v>
      </c>
      <c r="F24" s="6">
        <v>1991.45</v>
      </c>
      <c r="G24" s="6">
        <v>440.64</v>
      </c>
      <c r="H24" s="6"/>
      <c r="I24" s="6"/>
      <c r="J24" s="6">
        <v>80.290000000000006</v>
      </c>
      <c r="K24" s="6"/>
      <c r="L24" s="6">
        <v>55.09</v>
      </c>
      <c r="M24" s="6">
        <v>171.23</v>
      </c>
      <c r="N24" s="6"/>
      <c r="O24" s="6"/>
      <c r="P24" s="6"/>
      <c r="Q24" s="6"/>
      <c r="R24" s="6"/>
      <c r="S24" s="6"/>
      <c r="T24" s="6"/>
    </row>
    <row r="25" spans="1:20" s="7" customFormat="1" ht="18.75" x14ac:dyDescent="0.3">
      <c r="A25" s="4"/>
      <c r="B25" s="12">
        <v>43252</v>
      </c>
      <c r="C25" s="6">
        <f t="shared" si="0"/>
        <v>16242.15</v>
      </c>
      <c r="D25" s="6">
        <v>2905.34</v>
      </c>
      <c r="E25" s="6">
        <f>10896.19+58.84</f>
        <v>10955.03</v>
      </c>
      <c r="F25" s="6">
        <v>1731.55</v>
      </c>
      <c r="G25" s="6">
        <v>377.09</v>
      </c>
      <c r="H25" s="6"/>
      <c r="I25" s="6"/>
      <c r="J25" s="6">
        <v>68.97</v>
      </c>
      <c r="K25" s="6"/>
      <c r="L25" s="6">
        <v>46.53</v>
      </c>
      <c r="M25" s="6">
        <v>157.63999999999999</v>
      </c>
      <c r="N25" s="6"/>
      <c r="O25" s="6"/>
      <c r="P25" s="6"/>
      <c r="Q25" s="6"/>
      <c r="R25" s="6"/>
      <c r="S25" s="6"/>
      <c r="T25" s="6"/>
    </row>
    <row r="26" spans="1:20" s="7" customFormat="1" ht="18.75" x14ac:dyDescent="0.3">
      <c r="A26" s="4"/>
      <c r="B26" s="12">
        <v>43282</v>
      </c>
      <c r="C26" s="6">
        <f t="shared" si="0"/>
        <v>15387.99</v>
      </c>
      <c r="D26" s="6">
        <v>2890.86</v>
      </c>
      <c r="E26" s="6">
        <v>10161.39</v>
      </c>
      <c r="F26" s="6">
        <v>1698.44</v>
      </c>
      <c r="G26" s="6">
        <v>375.81</v>
      </c>
      <c r="H26" s="6"/>
      <c r="I26" s="6"/>
      <c r="J26" s="6">
        <v>68.5</v>
      </c>
      <c r="K26" s="6"/>
      <c r="L26" s="6">
        <v>46.97</v>
      </c>
      <c r="M26" s="6">
        <v>146.02000000000001</v>
      </c>
      <c r="N26" s="6"/>
      <c r="O26" s="6"/>
      <c r="P26" s="6"/>
      <c r="Q26" s="6"/>
      <c r="R26" s="6"/>
      <c r="S26" s="6"/>
      <c r="T26" s="6"/>
    </row>
    <row r="27" spans="1:20" s="7" customFormat="1" ht="18.75" x14ac:dyDescent="0.3">
      <c r="A27" s="4"/>
      <c r="B27" s="12">
        <v>43313</v>
      </c>
      <c r="C27" s="6">
        <f t="shared" si="0"/>
        <v>18954.78</v>
      </c>
      <c r="D27" s="6">
        <v>3418.64</v>
      </c>
      <c r="E27" s="6">
        <f>12679.85+58.85</f>
        <v>12738.7</v>
      </c>
      <c r="F27" s="6">
        <v>2029.69</v>
      </c>
      <c r="G27" s="6">
        <v>446.19</v>
      </c>
      <c r="H27" s="6"/>
      <c r="I27" s="6"/>
      <c r="J27" s="6">
        <v>82.52</v>
      </c>
      <c r="K27" s="6"/>
      <c r="L27" s="6">
        <v>55.4</v>
      </c>
      <c r="M27" s="6">
        <v>183.64</v>
      </c>
      <c r="N27" s="6"/>
      <c r="O27" s="6"/>
      <c r="P27" s="6"/>
      <c r="Q27" s="6"/>
      <c r="R27" s="6"/>
      <c r="S27" s="6"/>
      <c r="T27" s="6"/>
    </row>
    <row r="28" spans="1:20" s="7" customFormat="1" ht="18.75" x14ac:dyDescent="0.3">
      <c r="A28" s="4"/>
      <c r="B28" s="12">
        <v>43344</v>
      </c>
      <c r="C28" s="6">
        <f t="shared" si="0"/>
        <v>18556.179999999997</v>
      </c>
      <c r="D28" s="6">
        <v>3527.57</v>
      </c>
      <c r="E28" s="6">
        <v>12392.44</v>
      </c>
      <c r="F28" s="6">
        <v>2071.34</v>
      </c>
      <c r="G28" s="6">
        <v>458.59</v>
      </c>
      <c r="H28" s="6"/>
      <c r="I28" s="6"/>
      <c r="J28" s="6">
        <v>27.73</v>
      </c>
      <c r="K28" s="6"/>
      <c r="L28" s="6">
        <v>19.07</v>
      </c>
      <c r="M28" s="6">
        <v>59.44</v>
      </c>
      <c r="N28" s="6"/>
      <c r="O28" s="6"/>
      <c r="P28" s="6"/>
      <c r="Q28" s="6"/>
      <c r="R28" s="6"/>
      <c r="S28" s="6"/>
      <c r="T28" s="6"/>
    </row>
    <row r="29" spans="1:20" s="7" customFormat="1" ht="18.75" x14ac:dyDescent="0.3">
      <c r="A29" s="4"/>
      <c r="B29" s="12">
        <v>43374</v>
      </c>
      <c r="C29" s="6">
        <f t="shared" si="0"/>
        <v>15397.76</v>
      </c>
      <c r="D29" s="6">
        <v>2752.11</v>
      </c>
      <c r="E29" s="6">
        <v>9670.98</v>
      </c>
      <c r="F29" s="6">
        <v>1615.83</v>
      </c>
      <c r="G29" s="6">
        <v>357.77</v>
      </c>
      <c r="H29" s="6"/>
      <c r="I29" s="6"/>
      <c r="J29" s="6">
        <f>0.07+177.35</f>
        <v>177.42</v>
      </c>
      <c r="K29" s="6"/>
      <c r="L29" s="6">
        <f>0.05+121.8</f>
        <v>121.85</v>
      </c>
      <c r="M29" s="6">
        <f>0.18+701.62</f>
        <v>701.8</v>
      </c>
      <c r="N29" s="6"/>
      <c r="O29" s="6"/>
      <c r="P29" s="6"/>
      <c r="Q29" s="6"/>
      <c r="R29" s="6"/>
      <c r="S29" s="6"/>
      <c r="T29" s="6"/>
    </row>
    <row r="30" spans="1:20" s="7" customFormat="1" ht="18.75" x14ac:dyDescent="0.3">
      <c r="A30" s="4"/>
      <c r="B30" s="12">
        <v>43405</v>
      </c>
      <c r="C30" s="6">
        <f t="shared" si="0"/>
        <v>19386.28</v>
      </c>
      <c r="D30" s="6">
        <v>3537.7</v>
      </c>
      <c r="E30" s="6">
        <v>12431.99</v>
      </c>
      <c r="F30" s="6">
        <v>2077.09</v>
      </c>
      <c r="G30" s="6">
        <v>459.93</v>
      </c>
      <c r="H30" s="6"/>
      <c r="I30" s="6"/>
      <c r="J30" s="6">
        <f>0.01+67.5</f>
        <v>67.510000000000005</v>
      </c>
      <c r="K30" s="6"/>
      <c r="L30" s="6">
        <f>0.01+46.35</f>
        <v>46.36</v>
      </c>
      <c r="M30" s="6">
        <v>765.7</v>
      </c>
      <c r="N30" s="6"/>
      <c r="O30" s="6"/>
      <c r="P30" s="6"/>
      <c r="Q30" s="6"/>
      <c r="R30" s="6"/>
      <c r="S30" s="6"/>
      <c r="T30" s="6"/>
    </row>
    <row r="31" spans="1:20" s="7" customFormat="1" ht="19.5" thickBot="1" x14ac:dyDescent="0.35">
      <c r="A31" s="16"/>
      <c r="B31" s="17">
        <v>43435</v>
      </c>
      <c r="C31" s="18">
        <f t="shared" si="0"/>
        <v>17387.000000000004</v>
      </c>
      <c r="D31" s="18">
        <v>2996.01</v>
      </c>
      <c r="E31" s="18">
        <f>11243.13+61.79</f>
        <v>11304.92</v>
      </c>
      <c r="F31" s="18">
        <v>1785.08</v>
      </c>
      <c r="G31" s="18">
        <v>388.85</v>
      </c>
      <c r="H31" s="18"/>
      <c r="I31" s="18"/>
      <c r="J31" s="18">
        <f>4.3+7.83</f>
        <v>12.129999999999999</v>
      </c>
      <c r="K31" s="18"/>
      <c r="L31" s="18">
        <f>2.15+5.37</f>
        <v>7.52</v>
      </c>
      <c r="M31" s="18">
        <f>20.36+872.13</f>
        <v>892.49</v>
      </c>
      <c r="N31" s="18"/>
      <c r="O31" s="18"/>
      <c r="P31" s="18"/>
      <c r="Q31" s="18"/>
      <c r="R31" s="18"/>
      <c r="S31" s="18"/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109797.76999999999</v>
      </c>
      <c r="D32" s="21">
        <f>D5+D6-D19</f>
        <v>8318.330000000009</v>
      </c>
      <c r="E32" s="21">
        <f t="shared" ref="E32:T32" si="3">E5+E6-E19</f>
        <v>93419.75999999998</v>
      </c>
      <c r="F32" s="21">
        <f t="shared" si="3"/>
        <v>4796.2900000000081</v>
      </c>
      <c r="G32" s="21">
        <f t="shared" si="3"/>
        <v>1363.9399999999996</v>
      </c>
      <c r="H32" s="21">
        <f t="shared" si="3"/>
        <v>0</v>
      </c>
      <c r="I32" s="21">
        <f t="shared" si="3"/>
        <v>0</v>
      </c>
      <c r="J32" s="21">
        <f t="shared" si="3"/>
        <v>90.440000000000055</v>
      </c>
      <c r="K32" s="21">
        <f t="shared" si="3"/>
        <v>0</v>
      </c>
      <c r="L32" s="21">
        <f t="shared" si="3"/>
        <v>65.730000000000018</v>
      </c>
      <c r="M32" s="21">
        <f t="shared" si="3"/>
        <v>1743.2799999999997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2" customFormat="1" ht="31.5" x14ac:dyDescent="0.5">
      <c r="A34" s="51" t="s">
        <v>86</v>
      </c>
      <c r="D34" s="54"/>
      <c r="E34" s="54"/>
      <c r="F34" s="54"/>
      <c r="G34" s="54"/>
      <c r="H34" s="54"/>
      <c r="I34" s="54"/>
      <c r="J34" s="54"/>
      <c r="K34" s="54"/>
      <c r="L34" s="54"/>
      <c r="M34" s="55" t="str">
        <f>M1</f>
        <v>Ивановский р-н, дер. Богданиха, д.2</v>
      </c>
      <c r="N34" s="56"/>
      <c r="O34" s="54"/>
      <c r="P34" s="54"/>
      <c r="Q34" s="54"/>
      <c r="R34" s="54"/>
      <c r="S34" s="54"/>
      <c r="T34" s="56"/>
    </row>
    <row r="35" spans="1:20" ht="13.5" customHeight="1" x14ac:dyDescent="0.3">
      <c r="A35" s="1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7"/>
    </row>
    <row r="36" spans="1:20" ht="60" x14ac:dyDescent="0.3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7"/>
      <c r="O36" s="26"/>
      <c r="P36" s="26"/>
      <c r="Q36" s="26"/>
      <c r="R36" s="26"/>
      <c r="S36" s="26"/>
      <c r="T36" s="27"/>
    </row>
    <row r="37" spans="1:20" ht="31.5" customHeight="1" x14ac:dyDescent="0.3">
      <c r="A37" s="28"/>
      <c r="B37" s="29" t="s">
        <v>25</v>
      </c>
      <c r="C37" s="6">
        <f>SUM(D37:T37)</f>
        <v>-100920.75</v>
      </c>
      <c r="D37" s="6">
        <v>32132.12</v>
      </c>
      <c r="E37" s="6">
        <v>-133052.87</v>
      </c>
      <c r="F37" s="6"/>
      <c r="G37" s="6"/>
      <c r="H37" s="6"/>
      <c r="I37" s="6"/>
      <c r="J37" s="6"/>
      <c r="K37" s="6"/>
      <c r="L37" s="6"/>
      <c r="M37" s="58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61" t="s">
        <v>26</v>
      </c>
      <c r="B38" s="61"/>
      <c r="C38" s="59">
        <f>C6</f>
        <v>247231.58000000005</v>
      </c>
      <c r="D38" s="59">
        <f t="shared" ref="D38:T38" si="4">D6</f>
        <v>45897.610000000008</v>
      </c>
      <c r="E38" s="59">
        <f t="shared" si="4"/>
        <v>161330.23000000001</v>
      </c>
      <c r="F38" s="59">
        <f t="shared" si="4"/>
        <v>26965.670000000006</v>
      </c>
      <c r="G38" s="59">
        <f t="shared" si="4"/>
        <v>5966.7300000000005</v>
      </c>
      <c r="H38" s="59">
        <f t="shared" si="4"/>
        <v>0</v>
      </c>
      <c r="I38" s="59">
        <f t="shared" si="4"/>
        <v>0</v>
      </c>
      <c r="J38" s="59">
        <f t="shared" si="4"/>
        <v>963.77</v>
      </c>
      <c r="K38" s="59">
        <f t="shared" si="4"/>
        <v>0</v>
      </c>
      <c r="L38" s="59">
        <f t="shared" si="4"/>
        <v>661.48</v>
      </c>
      <c r="M38" s="59">
        <f t="shared" si="4"/>
        <v>5446.09</v>
      </c>
      <c r="N38" s="31">
        <f t="shared" si="4"/>
        <v>0</v>
      </c>
      <c r="O38" s="31">
        <f t="shared" si="4"/>
        <v>0</v>
      </c>
      <c r="P38" s="31">
        <f t="shared" si="4"/>
        <v>0</v>
      </c>
      <c r="Q38" s="31">
        <f t="shared" si="4"/>
        <v>0</v>
      </c>
      <c r="R38" s="31">
        <f t="shared" si="4"/>
        <v>0</v>
      </c>
      <c r="S38" s="31">
        <f t="shared" si="4"/>
        <v>0</v>
      </c>
      <c r="T38" s="31">
        <f t="shared" si="4"/>
        <v>0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246743.65649999998</v>
      </c>
      <c r="D39" s="6">
        <f>D45</f>
        <v>38198.97</v>
      </c>
      <c r="E39" s="6">
        <f>D54+D44</f>
        <v>135995.8265</v>
      </c>
      <c r="F39" s="6">
        <f>D94</f>
        <v>50178.46</v>
      </c>
      <c r="G39" s="6">
        <f>D102</f>
        <v>5913.65</v>
      </c>
      <c r="H39" s="6">
        <f>D106</f>
        <v>0</v>
      </c>
      <c r="I39" s="6">
        <f>D111</f>
        <v>0</v>
      </c>
      <c r="J39" s="6">
        <f>D115</f>
        <v>805.82</v>
      </c>
      <c r="K39" s="6">
        <f>D119</f>
        <v>0</v>
      </c>
      <c r="L39" s="6">
        <f>D124</f>
        <v>755.57</v>
      </c>
      <c r="M39" s="6">
        <f>D129</f>
        <v>14895.36</v>
      </c>
      <c r="N39" s="32">
        <f>D133</f>
        <v>0</v>
      </c>
      <c r="O39" s="32">
        <f>D137</f>
        <v>0</v>
      </c>
      <c r="P39" s="32">
        <f>D141</f>
        <v>0</v>
      </c>
      <c r="Q39" s="32">
        <f>D145</f>
        <v>0</v>
      </c>
      <c r="R39" s="32">
        <f>D149</f>
        <v>0</v>
      </c>
      <c r="S39" s="32">
        <f>D153</f>
        <v>0</v>
      </c>
      <c r="T39" s="30">
        <f>D157</f>
        <v>0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-100432.82649999994</v>
      </c>
      <c r="D40" s="34">
        <f t="shared" ref="D40:E40" si="5">D37+D38-D39</f>
        <v>39830.760000000009</v>
      </c>
      <c r="E40" s="34">
        <f t="shared" si="5"/>
        <v>-107718.46649999998</v>
      </c>
      <c r="F40" s="34">
        <f t="shared" ref="F40:T40" si="6">F38-F39</f>
        <v>-23212.789999999994</v>
      </c>
      <c r="G40" s="34">
        <f t="shared" si="6"/>
        <v>53.080000000000837</v>
      </c>
      <c r="H40" s="34">
        <f t="shared" si="6"/>
        <v>0</v>
      </c>
      <c r="I40" s="34">
        <f t="shared" si="6"/>
        <v>0</v>
      </c>
      <c r="J40" s="34">
        <f t="shared" si="6"/>
        <v>157.94999999999993</v>
      </c>
      <c r="K40" s="34">
        <f t="shared" si="6"/>
        <v>0</v>
      </c>
      <c r="L40" s="34">
        <f t="shared" si="6"/>
        <v>-94.090000000000032</v>
      </c>
      <c r="M40" s="34">
        <f t="shared" si="6"/>
        <v>-9449.27</v>
      </c>
      <c r="N40" s="34">
        <f t="shared" si="6"/>
        <v>0</v>
      </c>
      <c r="O40" s="34">
        <f t="shared" si="6"/>
        <v>0</v>
      </c>
      <c r="P40" s="34">
        <f t="shared" si="6"/>
        <v>0</v>
      </c>
      <c r="Q40" s="34">
        <f t="shared" si="6"/>
        <v>0</v>
      </c>
      <c r="R40" s="34">
        <f t="shared" si="6"/>
        <v>0</v>
      </c>
      <c r="S40" s="34">
        <f t="shared" si="6"/>
        <v>0</v>
      </c>
      <c r="T40" s="34">
        <f t="shared" si="6"/>
        <v>0</v>
      </c>
    </row>
    <row r="43" spans="1:20" ht="18.75" x14ac:dyDescent="0.3">
      <c r="A43" s="1" t="s">
        <v>29</v>
      </c>
      <c r="D43" s="26">
        <f>D45+D54+D94+D102+D106+D111+D115+D119+D124+D129+D133+D137+D141+D145+D149+D153+D157</f>
        <v>244300.65000000002</v>
      </c>
      <c r="E43" s="35"/>
    </row>
    <row r="44" spans="1:20" ht="19.5" thickBot="1" x14ac:dyDescent="0.35">
      <c r="A44" s="1" t="s">
        <v>61</v>
      </c>
      <c r="D44" s="35">
        <f>D43*0.01</f>
        <v>2443.0065000000004</v>
      </c>
      <c r="E44" s="35"/>
    </row>
    <row r="45" spans="1:20" ht="19.5" thickBot="1" x14ac:dyDescent="0.35">
      <c r="A45" s="62" t="s">
        <v>4</v>
      </c>
      <c r="B45" s="63"/>
      <c r="C45" s="63"/>
      <c r="D45" s="43">
        <f>SUM(D46:D52)</f>
        <v>38198.97</v>
      </c>
      <c r="E45" s="44"/>
    </row>
    <row r="46" spans="1:20" ht="15.75" x14ac:dyDescent="0.25">
      <c r="A46" s="45" t="s">
        <v>62</v>
      </c>
      <c r="D46" s="46">
        <v>9320</v>
      </c>
      <c r="E46" s="35"/>
    </row>
    <row r="47" spans="1:20" ht="15.75" x14ac:dyDescent="0.25">
      <c r="A47" s="45" t="s">
        <v>79</v>
      </c>
      <c r="D47" s="46">
        <v>22416.639999999999</v>
      </c>
      <c r="E47" s="35"/>
    </row>
    <row r="48" spans="1:20" ht="15.75" x14ac:dyDescent="0.25">
      <c r="A48" s="45" t="s">
        <v>80</v>
      </c>
      <c r="D48" s="46">
        <v>6462.33</v>
      </c>
      <c r="E48" s="35"/>
    </row>
    <row r="49" spans="1:5" ht="15.75" hidden="1" x14ac:dyDescent="0.25">
      <c r="A49" s="45"/>
      <c r="D49" s="46"/>
      <c r="E49" s="35"/>
    </row>
    <row r="50" spans="1:5" ht="15.75" hidden="1" x14ac:dyDescent="0.25">
      <c r="A50" s="45"/>
      <c r="D50" s="46"/>
      <c r="E50" s="35"/>
    </row>
    <row r="51" spans="1:5" ht="15.75" hidden="1" x14ac:dyDescent="0.25">
      <c r="A51" s="45"/>
      <c r="D51" s="46"/>
      <c r="E51" s="35"/>
    </row>
    <row r="52" spans="1:5" ht="15.75" hidden="1" x14ac:dyDescent="0.25">
      <c r="A52" s="45"/>
      <c r="D52" s="46"/>
      <c r="E52" s="35"/>
    </row>
    <row r="53" spans="1:5" ht="16.5" thickBot="1" x14ac:dyDescent="0.3">
      <c r="A53" s="45"/>
      <c r="D53" s="35"/>
      <c r="E53" s="35"/>
    </row>
    <row r="54" spans="1:5" ht="19.5" thickBot="1" x14ac:dyDescent="0.35">
      <c r="A54" s="62" t="s">
        <v>5</v>
      </c>
      <c r="B54" s="63"/>
      <c r="C54" s="63"/>
      <c r="D54" s="47">
        <f>SUM(D55:D92)</f>
        <v>133552.82</v>
      </c>
      <c r="E54" s="35"/>
    </row>
    <row r="55" spans="1:5" x14ac:dyDescent="0.25">
      <c r="A55" s="36">
        <v>1</v>
      </c>
      <c r="B55" s="37" t="s">
        <v>30</v>
      </c>
      <c r="D55" s="27"/>
    </row>
    <row r="56" spans="1:5" x14ac:dyDescent="0.25">
      <c r="A56" s="38"/>
      <c r="B56" s="39" t="s">
        <v>31</v>
      </c>
      <c r="C56" s="35"/>
      <c r="D56" s="40">
        <v>62331.98</v>
      </c>
    </row>
    <row r="57" spans="1:5" x14ac:dyDescent="0.25">
      <c r="A57" s="38"/>
      <c r="B57" s="39" t="s">
        <v>32</v>
      </c>
      <c r="C57" s="35"/>
      <c r="D57" s="40">
        <v>1154.53</v>
      </c>
    </row>
    <row r="58" spans="1:5" hidden="1" x14ac:dyDescent="0.25">
      <c r="A58" s="38"/>
      <c r="B58" s="39" t="s">
        <v>63</v>
      </c>
      <c r="C58" s="35"/>
      <c r="D58" s="40"/>
    </row>
    <row r="59" spans="1:5" ht="30" x14ac:dyDescent="0.25">
      <c r="A59" s="38"/>
      <c r="B59" s="39" t="s">
        <v>33</v>
      </c>
      <c r="C59" s="35"/>
      <c r="D59" s="40">
        <v>1187</v>
      </c>
    </row>
    <row r="60" spans="1:5" x14ac:dyDescent="0.25">
      <c r="A60" s="38"/>
      <c r="B60" s="39" t="s">
        <v>87</v>
      </c>
      <c r="C60" s="35"/>
      <c r="D60" s="40">
        <v>576.46</v>
      </c>
    </row>
    <row r="61" spans="1:5" x14ac:dyDescent="0.25">
      <c r="A61" s="38"/>
      <c r="B61" s="39" t="s">
        <v>64</v>
      </c>
      <c r="C61" s="35"/>
      <c r="D61" s="40">
        <v>1428.47</v>
      </c>
    </row>
    <row r="62" spans="1:5" x14ac:dyDescent="0.25">
      <c r="A62" s="38"/>
      <c r="B62" s="39" t="s">
        <v>34</v>
      </c>
      <c r="C62" s="35"/>
      <c r="D62" s="40">
        <v>353.71</v>
      </c>
    </row>
    <row r="63" spans="1:5" x14ac:dyDescent="0.25">
      <c r="A63" s="38"/>
      <c r="B63" s="39" t="s">
        <v>35</v>
      </c>
      <c r="C63" s="35"/>
      <c r="D63" s="40">
        <v>6305.34</v>
      </c>
    </row>
    <row r="64" spans="1:5" x14ac:dyDescent="0.25">
      <c r="A64" s="38"/>
      <c r="B64" s="39" t="s">
        <v>36</v>
      </c>
      <c r="C64" s="35"/>
      <c r="D64" s="40">
        <v>1930.69</v>
      </c>
    </row>
    <row r="65" spans="1:5" x14ac:dyDescent="0.25">
      <c r="A65" s="38"/>
      <c r="B65" s="39" t="s">
        <v>37</v>
      </c>
      <c r="C65" s="35"/>
      <c r="D65" s="40">
        <v>26.51</v>
      </c>
    </row>
    <row r="66" spans="1:5" x14ac:dyDescent="0.25">
      <c r="A66" s="38"/>
      <c r="B66" s="39" t="s">
        <v>38</v>
      </c>
      <c r="C66" s="35"/>
      <c r="D66" s="40">
        <v>80.790000000000006</v>
      </c>
    </row>
    <row r="67" spans="1:5" x14ac:dyDescent="0.25">
      <c r="A67" s="38"/>
      <c r="B67" s="39" t="s">
        <v>39</v>
      </c>
      <c r="C67" s="35"/>
      <c r="D67" s="40">
        <v>133.16</v>
      </c>
    </row>
    <row r="68" spans="1:5" ht="30" x14ac:dyDescent="0.25">
      <c r="A68" s="38"/>
      <c r="B68" s="39" t="s">
        <v>40</v>
      </c>
      <c r="C68" s="35"/>
      <c r="D68" s="40">
        <v>1731.76</v>
      </c>
    </row>
    <row r="69" spans="1:5" x14ac:dyDescent="0.25">
      <c r="A69" s="38"/>
      <c r="B69" s="39" t="s">
        <v>41</v>
      </c>
      <c r="C69" s="35"/>
      <c r="D69" s="40">
        <v>577.55999999999995</v>
      </c>
    </row>
    <row r="70" spans="1:5" x14ac:dyDescent="0.25">
      <c r="A70" s="38"/>
      <c r="B70" s="39" t="s">
        <v>42</v>
      </c>
      <c r="C70" s="35"/>
      <c r="D70" s="40">
        <v>19.079999999999998</v>
      </c>
    </row>
    <row r="71" spans="1:5" ht="30" x14ac:dyDescent="0.25">
      <c r="A71" s="38"/>
      <c r="B71" s="39" t="s">
        <v>43</v>
      </c>
      <c r="C71" s="35"/>
      <c r="D71" s="40">
        <v>141.86000000000001</v>
      </c>
    </row>
    <row r="72" spans="1:5" x14ac:dyDescent="0.25">
      <c r="A72" s="38"/>
      <c r="B72" s="39" t="s">
        <v>44</v>
      </c>
      <c r="C72" s="35"/>
      <c r="D72" s="40">
        <v>78.010000000000005</v>
      </c>
    </row>
    <row r="73" spans="1:5" x14ac:dyDescent="0.25">
      <c r="A73" s="38"/>
      <c r="B73" s="39" t="s">
        <v>45</v>
      </c>
      <c r="C73" s="35"/>
      <c r="D73" s="40">
        <v>34.799999999999997</v>
      </c>
      <c r="E73" s="27"/>
    </row>
    <row r="74" spans="1:5" x14ac:dyDescent="0.25">
      <c r="A74" s="38"/>
      <c r="B74" s="39" t="s">
        <v>46</v>
      </c>
      <c r="C74" s="35"/>
      <c r="D74" s="40">
        <v>3057.33</v>
      </c>
    </row>
    <row r="75" spans="1:5" x14ac:dyDescent="0.25">
      <c r="A75" s="38"/>
      <c r="B75" s="39" t="s">
        <v>47</v>
      </c>
      <c r="C75" s="35"/>
      <c r="D75" s="40">
        <v>4.29</v>
      </c>
    </row>
    <row r="76" spans="1:5" x14ac:dyDescent="0.25">
      <c r="A76" s="38"/>
      <c r="B76" s="39" t="s">
        <v>48</v>
      </c>
      <c r="C76" s="35"/>
      <c r="D76" s="40">
        <v>639.16999999999996</v>
      </c>
    </row>
    <row r="77" spans="1:5" x14ac:dyDescent="0.25">
      <c r="A77" s="38"/>
      <c r="B77" s="39"/>
      <c r="C77" s="35"/>
      <c r="D77" s="35"/>
    </row>
    <row r="78" spans="1:5" x14ac:dyDescent="0.25">
      <c r="A78" s="38"/>
      <c r="B78" s="48"/>
      <c r="C78" s="35"/>
      <c r="D78" s="35"/>
    </row>
    <row r="79" spans="1:5" x14ac:dyDescent="0.25">
      <c r="A79" s="36" t="s">
        <v>50</v>
      </c>
      <c r="B79" s="37" t="s">
        <v>51</v>
      </c>
      <c r="C79" s="35"/>
      <c r="D79" s="27"/>
    </row>
    <row r="80" spans="1:5" ht="30" x14ac:dyDescent="0.25">
      <c r="A80" s="37"/>
      <c r="B80" s="39" t="s">
        <v>52</v>
      </c>
      <c r="C80" s="35"/>
      <c r="D80" s="27">
        <v>35419.620000000003</v>
      </c>
    </row>
    <row r="81" spans="1:4" ht="30" x14ac:dyDescent="0.25">
      <c r="B81" s="39" t="s">
        <v>49</v>
      </c>
      <c r="C81" s="35"/>
      <c r="D81" s="35">
        <v>3223.03</v>
      </c>
    </row>
    <row r="82" spans="1:4" ht="60" x14ac:dyDescent="0.25">
      <c r="B82" s="39" t="s">
        <v>53</v>
      </c>
      <c r="C82" s="35"/>
      <c r="D82" s="35">
        <v>90.54</v>
      </c>
    </row>
    <row r="83" spans="1:4" ht="30" x14ac:dyDescent="0.25">
      <c r="B83" s="39" t="s">
        <v>54</v>
      </c>
      <c r="C83" s="35"/>
      <c r="D83" s="35">
        <v>9000</v>
      </c>
    </row>
    <row r="84" spans="1:4" ht="30" hidden="1" x14ac:dyDescent="0.25">
      <c r="B84" s="39" t="s">
        <v>55</v>
      </c>
      <c r="C84" s="35"/>
      <c r="D84" s="35"/>
    </row>
    <row r="85" spans="1:4" x14ac:dyDescent="0.25">
      <c r="B85" s="39" t="s">
        <v>56</v>
      </c>
      <c r="C85" s="35"/>
      <c r="D85" s="35">
        <v>828</v>
      </c>
    </row>
    <row r="86" spans="1:4" ht="30" hidden="1" x14ac:dyDescent="0.25">
      <c r="B86" s="39" t="s">
        <v>57</v>
      </c>
      <c r="C86" s="35"/>
      <c r="D86" s="35"/>
    </row>
    <row r="87" spans="1:4" x14ac:dyDescent="0.25">
      <c r="B87" s="39" t="s">
        <v>81</v>
      </c>
      <c r="C87" s="35"/>
      <c r="D87" s="35">
        <v>1080</v>
      </c>
    </row>
    <row r="88" spans="1:4" hidden="1" x14ac:dyDescent="0.25">
      <c r="B88" s="39" t="s">
        <v>65</v>
      </c>
      <c r="C88" s="35"/>
      <c r="D88" s="35"/>
    </row>
    <row r="89" spans="1:4" ht="30" hidden="1" x14ac:dyDescent="0.25">
      <c r="B89" s="39" t="s">
        <v>66</v>
      </c>
      <c r="C89" s="35"/>
      <c r="D89" s="35"/>
    </row>
    <row r="90" spans="1:4" x14ac:dyDescent="0.25">
      <c r="B90" t="s">
        <v>58</v>
      </c>
      <c r="C90" s="35"/>
      <c r="D90" s="35">
        <v>2119.13</v>
      </c>
    </row>
    <row r="91" spans="1:4" hidden="1" x14ac:dyDescent="0.25">
      <c r="B91" s="39" t="s">
        <v>67</v>
      </c>
      <c r="C91" s="35"/>
      <c r="D91" s="35"/>
    </row>
    <row r="92" spans="1:4" hidden="1" x14ac:dyDescent="0.25">
      <c r="B92" s="39" t="s">
        <v>68</v>
      </c>
      <c r="C92" s="35"/>
      <c r="D92" s="35"/>
    </row>
    <row r="93" spans="1:4" ht="15.75" thickBot="1" x14ac:dyDescent="0.3">
      <c r="C93" s="35"/>
      <c r="D93" s="35"/>
    </row>
    <row r="94" spans="1:4" ht="19.5" thickBot="1" x14ac:dyDescent="0.35">
      <c r="A94" s="62" t="s">
        <v>6</v>
      </c>
      <c r="B94" s="63"/>
      <c r="C94" s="63"/>
      <c r="D94" s="49">
        <f>SUM(D95:D101)</f>
        <v>50178.46</v>
      </c>
    </row>
    <row r="95" spans="1:4" x14ac:dyDescent="0.25">
      <c r="A95" t="s">
        <v>69</v>
      </c>
      <c r="C95" s="35"/>
      <c r="D95" s="35">
        <v>48400.88</v>
      </c>
    </row>
    <row r="96" spans="1:4" x14ac:dyDescent="0.25">
      <c r="A96" t="s">
        <v>70</v>
      </c>
      <c r="C96" s="35"/>
      <c r="D96" s="35">
        <v>30.18</v>
      </c>
    </row>
    <row r="97" spans="1:5" x14ac:dyDescent="0.25">
      <c r="A97" t="s">
        <v>71</v>
      </c>
      <c r="C97" s="35"/>
      <c r="D97" s="35">
        <v>603.57000000000005</v>
      </c>
    </row>
    <row r="98" spans="1:5" x14ac:dyDescent="0.25">
      <c r="A98" t="s">
        <v>72</v>
      </c>
      <c r="C98" s="35"/>
      <c r="D98" s="35">
        <v>422.18</v>
      </c>
    </row>
    <row r="99" spans="1:5" x14ac:dyDescent="0.25">
      <c r="A99" t="s">
        <v>82</v>
      </c>
      <c r="C99" s="35"/>
      <c r="D99" s="35">
        <v>446.57</v>
      </c>
    </row>
    <row r="100" spans="1:5" x14ac:dyDescent="0.25">
      <c r="A100" t="s">
        <v>83</v>
      </c>
      <c r="C100" s="35"/>
      <c r="D100" s="35"/>
    </row>
    <row r="101" spans="1:5" ht="15.75" thickBot="1" x14ac:dyDescent="0.3">
      <c r="A101" s="57" t="s">
        <v>84</v>
      </c>
      <c r="B101" s="39" t="s">
        <v>85</v>
      </c>
      <c r="C101" s="35"/>
      <c r="D101" s="35">
        <v>275.08</v>
      </c>
    </row>
    <row r="102" spans="1:5" ht="15.75" thickBot="1" x14ac:dyDescent="0.3">
      <c r="A102" s="50" t="s">
        <v>7</v>
      </c>
      <c r="B102" s="41"/>
      <c r="C102" s="42"/>
      <c r="D102" s="49">
        <v>5913.65</v>
      </c>
    </row>
    <row r="103" spans="1:5" x14ac:dyDescent="0.25">
      <c r="A103" s="38"/>
      <c r="B103" s="39"/>
      <c r="C103" s="35"/>
      <c r="D103" s="35"/>
    </row>
    <row r="104" spans="1:5" hidden="1" x14ac:dyDescent="0.25">
      <c r="A104" s="38"/>
      <c r="B104" s="39"/>
      <c r="C104" s="35"/>
      <c r="D104" s="35"/>
    </row>
    <row r="105" spans="1:5" ht="15.75" hidden="1" thickBot="1" x14ac:dyDescent="0.3">
      <c r="A105" s="38"/>
      <c r="B105" s="39"/>
      <c r="C105" s="35"/>
      <c r="D105" s="35"/>
    </row>
    <row r="106" spans="1:5" ht="15.75" hidden="1" thickBot="1" x14ac:dyDescent="0.3">
      <c r="A106" s="50" t="s">
        <v>8</v>
      </c>
      <c r="B106" s="41"/>
      <c r="C106" s="42"/>
      <c r="D106" s="49">
        <f>SUM(D107:D110)</f>
        <v>0</v>
      </c>
    </row>
    <row r="107" spans="1:5" hidden="1" x14ac:dyDescent="0.25">
      <c r="A107" s="38" t="s">
        <v>59</v>
      </c>
      <c r="B107" s="39"/>
      <c r="C107" s="35"/>
      <c r="D107" s="35"/>
    </row>
    <row r="108" spans="1:5" hidden="1" x14ac:dyDescent="0.25">
      <c r="A108" s="38" t="s">
        <v>73</v>
      </c>
      <c r="B108" s="39"/>
      <c r="C108" s="35"/>
      <c r="D108" s="35"/>
    </row>
    <row r="109" spans="1:5" hidden="1" x14ac:dyDescent="0.25">
      <c r="A109" s="38" t="s">
        <v>74</v>
      </c>
      <c r="B109" s="39"/>
      <c r="C109" s="35"/>
      <c r="D109" s="35"/>
    </row>
    <row r="110" spans="1:5" ht="15.75" hidden="1" thickBot="1" x14ac:dyDescent="0.3">
      <c r="A110" s="38"/>
      <c r="B110" s="39"/>
      <c r="C110" s="35"/>
      <c r="D110" s="35"/>
    </row>
    <row r="111" spans="1:5" ht="15.75" hidden="1" thickBot="1" x14ac:dyDescent="0.3">
      <c r="A111" s="50" t="s">
        <v>9</v>
      </c>
      <c r="B111" s="41"/>
      <c r="C111" s="42"/>
      <c r="D111" s="49">
        <f>SUM(D112:D114)</f>
        <v>0</v>
      </c>
    </row>
    <row r="112" spans="1:5" hidden="1" x14ac:dyDescent="0.25">
      <c r="A112" s="38" t="s">
        <v>75</v>
      </c>
      <c r="B112" s="39"/>
      <c r="C112" s="35"/>
      <c r="D112" s="35"/>
      <c r="E112" s="27"/>
    </row>
    <row r="113" spans="1:7" hidden="1" x14ac:dyDescent="0.25">
      <c r="A113" s="38" t="s">
        <v>76</v>
      </c>
      <c r="B113" s="39"/>
      <c r="C113" s="35"/>
      <c r="D113" s="35"/>
    </row>
    <row r="114" spans="1:7" ht="15.75" thickBot="1" x14ac:dyDescent="0.3">
      <c r="A114" s="38"/>
      <c r="B114" s="39"/>
      <c r="C114" s="35"/>
      <c r="D114" s="35"/>
    </row>
    <row r="115" spans="1:7" ht="15.75" thickBot="1" x14ac:dyDescent="0.3">
      <c r="A115" s="50" t="s">
        <v>10</v>
      </c>
      <c r="B115" s="41"/>
      <c r="C115" s="42"/>
      <c r="D115" s="49">
        <v>805.82</v>
      </c>
    </row>
    <row r="116" spans="1:7" x14ac:dyDescent="0.25">
      <c r="A116" s="38"/>
      <c r="B116" s="39"/>
      <c r="C116" s="35"/>
      <c r="D116" s="35"/>
    </row>
    <row r="117" spans="1:7" hidden="1" x14ac:dyDescent="0.25">
      <c r="A117" s="38"/>
      <c r="B117" s="48"/>
      <c r="C117" s="35"/>
      <c r="D117" s="35"/>
    </row>
    <row r="118" spans="1:7" ht="15.75" hidden="1" thickBot="1" x14ac:dyDescent="0.3">
      <c r="A118" s="36"/>
      <c r="B118" s="37"/>
      <c r="C118" s="35"/>
      <c r="D118" s="27"/>
    </row>
    <row r="119" spans="1:7" ht="15.75" hidden="1" thickBot="1" x14ac:dyDescent="0.3">
      <c r="A119" s="50" t="s">
        <v>11</v>
      </c>
      <c r="B119" s="41"/>
      <c r="C119" s="42"/>
      <c r="D119" s="49"/>
    </row>
    <row r="120" spans="1:7" hidden="1" x14ac:dyDescent="0.25">
      <c r="B120" s="39"/>
      <c r="C120" s="35"/>
      <c r="D120" s="35"/>
    </row>
    <row r="121" spans="1:7" hidden="1" x14ac:dyDescent="0.25">
      <c r="B121" s="39"/>
      <c r="C121" s="35"/>
      <c r="D121" s="35"/>
    </row>
    <row r="122" spans="1:7" hidden="1" x14ac:dyDescent="0.25">
      <c r="B122" s="39"/>
      <c r="C122" s="35"/>
      <c r="D122" s="35"/>
    </row>
    <row r="123" spans="1:7" ht="15.75" thickBot="1" x14ac:dyDescent="0.3">
      <c r="B123" s="39"/>
      <c r="C123" s="35"/>
      <c r="D123" s="35"/>
    </row>
    <row r="124" spans="1:7" ht="15.75" thickBot="1" x14ac:dyDescent="0.3">
      <c r="A124" s="50" t="s">
        <v>12</v>
      </c>
      <c r="B124" s="41"/>
      <c r="C124" s="42"/>
      <c r="D124" s="49">
        <v>755.57</v>
      </c>
    </row>
    <row r="125" spans="1:7" x14ac:dyDescent="0.25">
      <c r="B125" s="39"/>
      <c r="C125" s="35"/>
      <c r="D125" s="35"/>
    </row>
    <row r="126" spans="1:7" hidden="1" x14ac:dyDescent="0.25">
      <c r="C126" s="35"/>
      <c r="D126" s="35"/>
    </row>
    <row r="127" spans="1:7" hidden="1" x14ac:dyDescent="0.25">
      <c r="C127" s="35"/>
      <c r="D127" s="35"/>
    </row>
    <row r="128" spans="1:7" ht="15.75" thickBot="1" x14ac:dyDescent="0.3">
      <c r="C128" s="35"/>
      <c r="D128" s="35"/>
      <c r="G128" t="s">
        <v>78</v>
      </c>
    </row>
    <row r="129" spans="1:4" ht="15.75" thickBot="1" x14ac:dyDescent="0.3">
      <c r="A129" s="50" t="s">
        <v>13</v>
      </c>
      <c r="B129" s="41"/>
      <c r="C129" s="42"/>
      <c r="D129" s="49">
        <v>14895.36</v>
      </c>
    </row>
    <row r="130" spans="1:4" x14ac:dyDescent="0.25">
      <c r="A130" s="60"/>
      <c r="B130" s="60"/>
      <c r="C130" s="60"/>
      <c r="D130" s="27"/>
    </row>
    <row r="131" spans="1:4" hidden="1" x14ac:dyDescent="0.25">
      <c r="B131" s="39"/>
      <c r="C131" s="35"/>
      <c r="D131" s="35"/>
    </row>
    <row r="132" spans="1:4" ht="15.75" hidden="1" thickBot="1" x14ac:dyDescent="0.3">
      <c r="B132" s="39"/>
      <c r="C132" s="35"/>
      <c r="D132" s="35"/>
    </row>
    <row r="133" spans="1:4" ht="15.75" hidden="1" thickBot="1" x14ac:dyDescent="0.3">
      <c r="A133" s="50" t="s">
        <v>14</v>
      </c>
      <c r="B133" s="41"/>
      <c r="C133" s="42"/>
      <c r="D133" s="49"/>
    </row>
    <row r="134" spans="1:4" hidden="1" x14ac:dyDescent="0.25">
      <c r="B134" s="39"/>
      <c r="C134" s="35"/>
      <c r="D134" s="35"/>
    </row>
    <row r="135" spans="1:4" hidden="1" x14ac:dyDescent="0.25">
      <c r="B135" s="39"/>
      <c r="C135" s="35"/>
      <c r="D135" s="35"/>
    </row>
    <row r="136" spans="1:4" ht="15.75" hidden="1" thickBot="1" x14ac:dyDescent="0.3">
      <c r="B136" s="39"/>
      <c r="C136" s="35"/>
      <c r="D136" s="35"/>
    </row>
    <row r="137" spans="1:4" ht="15.75" hidden="1" thickBot="1" x14ac:dyDescent="0.3">
      <c r="A137" s="50" t="s">
        <v>15</v>
      </c>
      <c r="B137" s="41"/>
      <c r="C137" s="42"/>
      <c r="D137" s="49"/>
    </row>
    <row r="138" spans="1:4" hidden="1" x14ac:dyDescent="0.25">
      <c r="A138" t="s">
        <v>77</v>
      </c>
      <c r="C138" s="35"/>
      <c r="D138" s="35"/>
    </row>
    <row r="139" spans="1:4" hidden="1" x14ac:dyDescent="0.25">
      <c r="A139" t="s">
        <v>78</v>
      </c>
      <c r="C139" s="35"/>
      <c r="D139" s="35"/>
    </row>
    <row r="140" spans="1:4" ht="15.75" hidden="1" thickBot="1" x14ac:dyDescent="0.3">
      <c r="A140" s="60"/>
      <c r="B140" s="60"/>
      <c r="C140" s="60"/>
      <c r="D140" s="27"/>
    </row>
    <row r="141" spans="1:4" ht="15.75" hidden="1" thickBot="1" x14ac:dyDescent="0.3">
      <c r="A141" s="50" t="s">
        <v>16</v>
      </c>
      <c r="B141" s="41"/>
      <c r="C141" s="42"/>
      <c r="D141" s="49"/>
    </row>
    <row r="142" spans="1:4" hidden="1" x14ac:dyDescent="0.25">
      <c r="C142" s="35"/>
      <c r="D142" s="35"/>
    </row>
    <row r="143" spans="1:4" hidden="1" x14ac:dyDescent="0.25">
      <c r="C143" s="35"/>
      <c r="D143" s="35"/>
    </row>
    <row r="144" spans="1:4" ht="15.75" hidden="1" thickBot="1" x14ac:dyDescent="0.3">
      <c r="A144" s="60"/>
      <c r="B144" s="60"/>
      <c r="C144" s="60"/>
      <c r="D144" s="27"/>
    </row>
    <row r="145" spans="1:4" ht="15.75" hidden="1" thickBot="1" x14ac:dyDescent="0.3">
      <c r="A145" s="50" t="s">
        <v>17</v>
      </c>
      <c r="B145" s="41"/>
      <c r="C145" s="42"/>
      <c r="D145" s="49"/>
    </row>
    <row r="146" spans="1:4" hidden="1" x14ac:dyDescent="0.25">
      <c r="C146" s="35"/>
      <c r="D146" s="35"/>
    </row>
    <row r="147" spans="1:4" hidden="1" x14ac:dyDescent="0.25">
      <c r="C147" s="35"/>
      <c r="D147" s="35"/>
    </row>
    <row r="148" spans="1:4" ht="15.75" hidden="1" thickBot="1" x14ac:dyDescent="0.3">
      <c r="A148" s="60"/>
      <c r="B148" s="60"/>
      <c r="C148" s="60"/>
      <c r="D148" s="27"/>
    </row>
    <row r="149" spans="1:4" ht="15.75" hidden="1" thickBot="1" x14ac:dyDescent="0.3">
      <c r="A149" s="50" t="s">
        <v>18</v>
      </c>
      <c r="B149" s="41"/>
      <c r="C149" s="42"/>
      <c r="D149" s="49"/>
    </row>
    <row r="150" spans="1:4" hidden="1" x14ac:dyDescent="0.25">
      <c r="C150" s="35"/>
      <c r="D150" s="35"/>
    </row>
    <row r="151" spans="1:4" hidden="1" x14ac:dyDescent="0.25">
      <c r="C151" s="35"/>
      <c r="D151" s="35"/>
    </row>
    <row r="152" spans="1:4" ht="15.75" hidden="1" thickBot="1" x14ac:dyDescent="0.3">
      <c r="A152" s="60"/>
      <c r="B152" s="60"/>
      <c r="C152" s="60"/>
      <c r="D152" s="27"/>
    </row>
    <row r="153" spans="1:4" ht="15.75" hidden="1" thickBot="1" x14ac:dyDescent="0.3">
      <c r="A153" s="50" t="s">
        <v>19</v>
      </c>
      <c r="B153" s="41"/>
      <c r="C153" s="42"/>
      <c r="D153" s="49"/>
    </row>
    <row r="154" spans="1:4" hidden="1" x14ac:dyDescent="0.25">
      <c r="C154" s="35"/>
      <c r="D154" s="35"/>
    </row>
    <row r="155" spans="1:4" hidden="1" x14ac:dyDescent="0.25">
      <c r="C155" s="35"/>
      <c r="D155" s="35"/>
    </row>
    <row r="156" spans="1:4" ht="15.75" hidden="1" thickBot="1" x14ac:dyDescent="0.3">
      <c r="A156" s="60"/>
      <c r="B156" s="60"/>
      <c r="C156" s="60"/>
      <c r="D156" s="27"/>
    </row>
    <row r="157" spans="1:4" ht="15.75" hidden="1" thickBot="1" x14ac:dyDescent="0.3">
      <c r="A157" s="50" t="s">
        <v>20</v>
      </c>
      <c r="B157" s="41"/>
      <c r="C157" s="42"/>
      <c r="D157" s="49"/>
    </row>
    <row r="158" spans="1:4" hidden="1" x14ac:dyDescent="0.25"/>
    <row r="159" spans="1:4" hidden="1" x14ac:dyDescent="0.25"/>
    <row r="160" spans="1:4" hidden="1" x14ac:dyDescent="0.25"/>
    <row r="162" spans="2:2" x14ac:dyDescent="0.25">
      <c r="B162" t="s">
        <v>89</v>
      </c>
    </row>
    <row r="165" spans="2:2" x14ac:dyDescent="0.25">
      <c r="B165" t="s">
        <v>88</v>
      </c>
    </row>
  </sheetData>
  <mergeCells count="10">
    <mergeCell ref="A130:C130"/>
    <mergeCell ref="A38:B38"/>
    <mergeCell ref="A45:C45"/>
    <mergeCell ref="A54:C54"/>
    <mergeCell ref="A94:C94"/>
    <mergeCell ref="A140:C140"/>
    <mergeCell ref="A144:C144"/>
    <mergeCell ref="A148:C148"/>
    <mergeCell ref="A152:C152"/>
    <mergeCell ref="A156:C156"/>
  </mergeCells>
  <pageMargins left="0.51181102362204722" right="0.51181102362204722" top="0.9448818897637796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Богд.2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2019-03-27T08:31:49Z</dcterms:modified>
</cp:coreProperties>
</file>