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768CF2B-42C3-499D-8651-C1A4564BDCB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Богд.4" sheetId="6" r:id="rId1"/>
  </sheets>
  <calcPr calcId="181029"/>
</workbook>
</file>

<file path=xl/calcChain.xml><?xml version="1.0" encoding="utf-8"?>
<calcChain xmlns="http://schemas.openxmlformats.org/spreadsheetml/2006/main">
  <c r="M34" i="6" l="1"/>
  <c r="D65" i="6" l="1"/>
  <c r="D64" i="6"/>
  <c r="D68" i="6"/>
  <c r="D75" i="6"/>
  <c r="D66" i="6"/>
  <c r="D61" i="6"/>
  <c r="D56" i="6" l="1"/>
  <c r="T39" i="6"/>
  <c r="S39" i="6"/>
  <c r="R39" i="6"/>
  <c r="Q39" i="6"/>
  <c r="P39" i="6"/>
  <c r="O39" i="6"/>
  <c r="N39" i="6"/>
  <c r="M39" i="6"/>
  <c r="L39" i="6"/>
  <c r="K39" i="6"/>
  <c r="J39" i="6"/>
  <c r="G39" i="6"/>
  <c r="D115" i="6"/>
  <c r="I39" i="6" s="1"/>
  <c r="D110" i="6"/>
  <c r="H39" i="6" s="1"/>
  <c r="D97" i="6"/>
  <c r="F39" i="6" s="1"/>
  <c r="D45" i="6"/>
  <c r="D43" i="6" l="1"/>
  <c r="D44" i="6" s="1"/>
  <c r="E39" i="6" s="1"/>
  <c r="D39" i="6"/>
  <c r="C37" i="6"/>
  <c r="M31" i="6"/>
  <c r="L31" i="6"/>
  <c r="J31" i="6"/>
  <c r="M30" i="6"/>
  <c r="L30" i="6"/>
  <c r="J30" i="6"/>
  <c r="M29" i="6"/>
  <c r="L29" i="6"/>
  <c r="J29" i="6"/>
  <c r="C28" i="6"/>
  <c r="E27" i="6"/>
  <c r="C27" i="6" s="1"/>
  <c r="C26" i="6"/>
  <c r="C25" i="6"/>
  <c r="C24" i="6"/>
  <c r="C23" i="6"/>
  <c r="C22" i="6"/>
  <c r="C21" i="6"/>
  <c r="E20" i="6"/>
  <c r="C20" i="6" s="1"/>
  <c r="T19" i="6"/>
  <c r="S19" i="6"/>
  <c r="R19" i="6"/>
  <c r="Q19" i="6"/>
  <c r="P19" i="6"/>
  <c r="O19" i="6"/>
  <c r="N19" i="6"/>
  <c r="K19" i="6"/>
  <c r="I19" i="6"/>
  <c r="H19" i="6"/>
  <c r="G19" i="6"/>
  <c r="F19" i="6"/>
  <c r="D19" i="6"/>
  <c r="M18" i="6"/>
  <c r="L18" i="6"/>
  <c r="J18" i="6"/>
  <c r="M17" i="6"/>
  <c r="L17" i="6"/>
  <c r="J17" i="6"/>
  <c r="M16" i="6"/>
  <c r="L16" i="6"/>
  <c r="J16" i="6"/>
  <c r="M15" i="6"/>
  <c r="L15" i="6"/>
  <c r="J15" i="6"/>
  <c r="C14" i="6"/>
  <c r="C13" i="6"/>
  <c r="C12" i="6"/>
  <c r="C11" i="6"/>
  <c r="C10" i="6"/>
  <c r="C9" i="6"/>
  <c r="C8" i="6"/>
  <c r="C7" i="6"/>
  <c r="T6" i="6"/>
  <c r="S6" i="6"/>
  <c r="R6" i="6"/>
  <c r="R38" i="6" s="1"/>
  <c r="R40" i="6" s="1"/>
  <c r="Q6" i="6"/>
  <c r="P6" i="6"/>
  <c r="O6" i="6"/>
  <c r="N6" i="6"/>
  <c r="N38" i="6" s="1"/>
  <c r="N40" i="6" s="1"/>
  <c r="K6" i="6"/>
  <c r="I6" i="6"/>
  <c r="H6" i="6"/>
  <c r="G6" i="6"/>
  <c r="F6" i="6"/>
  <c r="F38" i="6" s="1"/>
  <c r="F40" i="6" s="1"/>
  <c r="E6" i="6"/>
  <c r="D6" i="6"/>
  <c r="G32" i="6" l="1"/>
  <c r="H32" i="6"/>
  <c r="L19" i="6"/>
  <c r="D32" i="6"/>
  <c r="S32" i="6"/>
  <c r="M19" i="6"/>
  <c r="O32" i="6"/>
  <c r="Q32" i="6"/>
  <c r="C31" i="6"/>
  <c r="I32" i="6"/>
  <c r="K32" i="6"/>
  <c r="L6" i="6"/>
  <c r="L38" i="6" s="1"/>
  <c r="L40" i="6" s="1"/>
  <c r="M6" i="6"/>
  <c r="C18" i="6"/>
  <c r="E19" i="6"/>
  <c r="E32" i="6" s="1"/>
  <c r="P32" i="6"/>
  <c r="T32" i="6"/>
  <c r="C39" i="6"/>
  <c r="C16" i="6"/>
  <c r="J19" i="6"/>
  <c r="C15" i="6"/>
  <c r="J6" i="6"/>
  <c r="J38" i="6" s="1"/>
  <c r="J40" i="6" s="1"/>
  <c r="C17" i="6"/>
  <c r="C30" i="6"/>
  <c r="F32" i="6"/>
  <c r="N32" i="6"/>
  <c r="R32" i="6"/>
  <c r="G38" i="6"/>
  <c r="G40" i="6" s="1"/>
  <c r="K38" i="6"/>
  <c r="K40" i="6" s="1"/>
  <c r="O38" i="6"/>
  <c r="O40" i="6" s="1"/>
  <c r="S38" i="6"/>
  <c r="S40" i="6" s="1"/>
  <c r="C29" i="6"/>
  <c r="D38" i="6"/>
  <c r="D40" i="6" s="1"/>
  <c r="H38" i="6"/>
  <c r="H40" i="6" s="1"/>
  <c r="P38" i="6"/>
  <c r="P40" i="6" s="1"/>
  <c r="T38" i="6"/>
  <c r="T40" i="6" s="1"/>
  <c r="E38" i="6"/>
  <c r="E40" i="6" s="1"/>
  <c r="I38" i="6"/>
  <c r="I40" i="6" s="1"/>
  <c r="M38" i="6"/>
  <c r="M40" i="6" s="1"/>
  <c r="Q38" i="6"/>
  <c r="Q40" i="6" s="1"/>
  <c r="M32" i="6" l="1"/>
  <c r="C19" i="6"/>
  <c r="C6" i="6"/>
  <c r="L32" i="6"/>
  <c r="J32" i="6"/>
  <c r="C32" i="6" l="1"/>
  <c r="C38" i="6"/>
  <c r="C40" i="6" s="1"/>
</calcChain>
</file>

<file path=xl/sharedStrings.xml><?xml version="1.0" encoding="utf-8"?>
<sst xmlns="http://schemas.openxmlformats.org/spreadsheetml/2006/main" count="126" uniqueCount="93">
  <si>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</si>
  <si>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</si>
  <si>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</si>
  <si>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</si>
  <si>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</si>
  <si>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</si>
  <si>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</si>
  <si>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</si>
  <si>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</si>
  <si>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</si>
  <si>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</si>
  <si>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</si>
  <si>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</si>
  <si>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</si>
  <si>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</si>
  <si>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</si>
  <si>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</si>
  <si>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</si>
  <si>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</si>
  <si>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</si>
  <si>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</si>
  <si>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</si>
  <si>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</si>
  <si>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</si>
  <si>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</si>
  <si>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</si>
  <si>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</si>
  <si>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</si>
  <si>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</si>
  <si>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</si>
  <si>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</si>
  <si>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</si>
  <si>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</si>
  <si>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</si>
  <si>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</si>
  <si>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</si>
  <si>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</si>
  <si>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</si>
  <si>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</si>
  <si>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</si>
  <si>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</si>
  <si>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</si>
  <si>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</si>
  <si>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</si>
  <si>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</si>
  <si>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</si>
  <si>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</si>
  <si>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</si>
  <si>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</si>
  <si>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</si>
  <si>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</si>
  <si>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</si>
  <si>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</si>
  <si>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</si>
  <si>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</si>
  <si>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</si>
  <si>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</si>
  <si>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</si>
  <si>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Страхование лифтов</t>
  </si>
  <si>
    <t>выставлены счета на ОДН ЭЛ</t>
  </si>
  <si>
    <t>выставлены счета на ОДН ГВС</t>
  </si>
  <si>
    <t>выставлены счета по Обращению с ТКО</t>
  </si>
  <si>
    <t>Ивановский р-н, дер. Богданиха, д.4</t>
  </si>
  <si>
    <t>Налог УСН 1%</t>
  </si>
  <si>
    <t>Обслуживание УУТЭ</t>
  </si>
  <si>
    <t>Услуги МФЦ</t>
  </si>
  <si>
    <t>Сопровождение программы 1с Бух</t>
  </si>
  <si>
    <t>Чистка КНС  (колодца)</t>
  </si>
  <si>
    <t>Очистка крыши от снега,наледи и сосулек</t>
  </si>
  <si>
    <t>Тех.диагностика ВДГО в МКД</t>
  </si>
  <si>
    <t xml:space="preserve">фонд оплаты труда дворников, с отчислениями </t>
  </si>
  <si>
    <t>спец.одежда</t>
  </si>
  <si>
    <t>Материалы (песок,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</si>
  <si>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</si>
  <si>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</si>
  <si>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</si>
  <si>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</si>
  <si>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 xml:space="preserve">  </t>
  </si>
  <si>
    <t xml:space="preserve"> </t>
  </si>
  <si>
    <t>Услуги автовышки</t>
  </si>
  <si>
    <t>Подготовка к отопительному сезону</t>
  </si>
  <si>
    <t>Текущий ремонт системы теплоснабжения</t>
  </si>
  <si>
    <t>Текущий ремонт элекротехнического оборудования</t>
  </si>
  <si>
    <t>Установка элементов благоустройства</t>
  </si>
  <si>
    <t>Демонтаж и реконструкция контейнерной площадки</t>
  </si>
  <si>
    <t>Услуги по аренде экскаватора-погрузчика</t>
  </si>
  <si>
    <t>Инвентарь и материалы</t>
  </si>
  <si>
    <t>Отчет по затратам  за 2018год</t>
  </si>
  <si>
    <t>Расчётно кассового обслуживания</t>
  </si>
  <si>
    <t>Услуги связи</t>
  </si>
  <si>
    <t>Командировочные расходы</t>
  </si>
  <si>
    <t>генеральный директор ___________________ Балыков А.И.</t>
  </si>
  <si>
    <t>Отчёт получил ________________________ (__________________________)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</si>
</sst>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6" fillId="0" borderId="0" xfId="0" applyFont="1"/>
    <xf numFmtId="17" fontId="5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2" xfId="0" applyFont="1" applyBorder="1"/>
    <xf numFmtId="17" fontId="5" fillId="0" borderId="2" xfId="0" applyNumberFormat="1" applyFont="1" applyBorder="1"/>
    <xf numFmtId="4" fontId="5" fillId="0" borderId="2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wrapText="1"/>
    </xf>
    <xf numFmtId="4" fontId="8" fillId="2" borderId="4" xfId="0" applyNumberFormat="1" applyFont="1" applyFill="1" applyBorder="1"/>
    <xf numFmtId="4" fontId="8" fillId="2" borderId="5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0" fontId="9" fillId="0" borderId="1" xfId="0" applyFont="1" applyBorder="1"/>
    <xf numFmtId="0" fontId="10" fillId="0" borderId="1" xfId="0" applyFont="1" applyBorder="1"/>
    <xf numFmtId="4" fontId="3" fillId="0" borderId="1" xfId="0" applyNumberFormat="1" applyFont="1" applyBorder="1"/>
    <xf numFmtId="4" fontId="11" fillId="3" borderId="1" xfId="0" applyNumberFormat="1" applyFont="1" applyFill="1" applyBorder="1"/>
    <xf numFmtId="4" fontId="0" fillId="0" borderId="1" xfId="0" applyNumberFormat="1" applyBorder="1"/>
    <xf numFmtId="0" fontId="10" fillId="3" borderId="1" xfId="0" applyFont="1" applyFill="1" applyBorder="1"/>
    <xf numFmtId="4" fontId="5" fillId="3" borderId="1" xfId="0" applyNumberFormat="1" applyFont="1" applyFill="1" applyBorder="1"/>
    <xf numFmtId="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4" fontId="3" fillId="2" borderId="1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4" fillId="0" borderId="9" xfId="0" applyNumberFormat="1" applyFont="1" applyBorder="1"/>
    <xf numFmtId="4" fontId="4" fillId="0" borderId="0" xfId="0" applyNumberFormat="1" applyFont="1"/>
    <xf numFmtId="0" fontId="12" fillId="0" borderId="0" xfId="0" applyFont="1"/>
    <xf numFmtId="4" fontId="0" fillId="4" borderId="0" xfId="0" applyNumberFormat="1" applyFill="1"/>
    <xf numFmtId="4" fontId="5" fillId="0" borderId="9" xfId="0" applyNumberFormat="1" applyFont="1" applyBorder="1"/>
    <xf numFmtId="0" fontId="2" fillId="0" borderId="0" xfId="0" applyFont="1"/>
    <xf numFmtId="4" fontId="0" fillId="0" borderId="9" xfId="0" applyNumberFormat="1" applyBorder="1"/>
    <xf numFmtId="0" fontId="3" fillId="2" borderId="6" xfId="0" applyFont="1" applyFill="1" applyBorder="1" applyAlignment="1">
      <alignment horizontal="left"/>
    </xf>
    <xf numFmtId="0" fontId="1" fillId="0" borderId="0" xfId="0" applyFont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7" fillId="0" borderId="1" xfId="0" applyNumberFormat="1" applyFont="1" applyBorder="1"/>
    <xf numFmtId="4" fontId="7" fillId="3" borderId="1" xfId="0" applyNumberFormat="1" applyFont="1" applyFill="1" applyBorder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85"/>
  <sheetViews>
    <sheetView tabSelected="1" topLeftCell="A91" zoomScaleNormal="100" workbookViewId="0">
      <selection activeCell="F182" sqref="F182"/>
    </sheetView>
  </sheetViews>
  <sheetFormatPr defaultRowHeight="15" x14ac:dyDescent="0.25"/>
  <cols>
    <col min="2" max="2" width="35.42578125" customWidth="1"/>
    <col min="3" max="3" width="18.28515625" customWidth="1"/>
    <col min="4" max="4" width="16.85546875" customWidth="1"/>
    <col min="5" max="5" width="17.7109375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hidden="1" customWidth="1"/>
    <col min="12" max="13" width="13.42578125" customWidth="1"/>
    <col min="14" max="14" width="13.42578125" hidden="1" customWidth="1"/>
    <col min="15" max="15" width="14.85546875" hidden="1" customWidth="1"/>
    <col min="16" max="16" width="17.28515625" hidden="1" customWidth="1"/>
    <col min="17" max="17" width="14.85546875" hidden="1" customWidth="1"/>
    <col min="18" max="18" width="14.28515625" hidden="1" customWidth="1"/>
    <col min="19" max="19" width="14" hidden="1" customWidth="1"/>
    <col min="20" max="20" width="13.85546875" hidden="1" customWidth="1"/>
    <col min="21" max="21" width="0" hidden="1" customWidth="1"/>
    <col min="258" max="258" width="35.42578125" customWidth="1"/>
    <col min="259" max="259" width="18.28515625" customWidth="1"/>
    <col min="260" max="260" width="16.85546875" customWidth="1"/>
    <col min="261" max="261" width="17.710937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70" width="13.42578125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7.710937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6" width="13.42578125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7.710937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2" width="13.42578125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7.710937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8" width="13.42578125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7.710937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4" width="13.42578125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7.710937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50" width="13.42578125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7.710937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6" width="13.42578125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7.710937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2" width="13.42578125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7.710937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8" width="13.42578125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7.710937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4" width="13.42578125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7.710937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30" width="13.42578125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7.710937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6" width="13.42578125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7.710937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2" width="13.42578125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7.710937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8" width="13.42578125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7.710937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4" width="13.42578125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7.710937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10" width="13.42578125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7.710937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6" width="13.42578125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7.710937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2" width="13.42578125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7.710937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8" width="13.42578125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7.710937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4" width="13.42578125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7.710937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90" width="13.42578125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7.710937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6" width="13.42578125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7.710937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2" width="13.42578125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7.710937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8" width="13.42578125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7.710937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4" width="13.42578125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7.710937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70" width="13.42578125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7.710937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6" width="13.42578125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7.710937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2" width="13.42578125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7.710937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8" width="13.42578125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7.710937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4" width="13.42578125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7.710937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50" width="13.42578125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7.710937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6" width="13.42578125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7.710937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2" width="13.42578125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7.710937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8" width="13.42578125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7.710937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4" width="13.42578125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7.710937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30" width="13.42578125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7.710937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6" width="13.42578125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7.710937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2" width="13.42578125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7.710937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8" width="13.42578125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7.710937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4" width="13.42578125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7.710937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10" width="13.42578125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7.710937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6" width="13.42578125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7.710937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2" width="13.42578125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7.710937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8" width="13.42578125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7.710937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4" width="13.42578125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7.710937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90" width="13.42578125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7.710937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6" width="13.42578125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7.710937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2" width="13.42578125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7.710937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8" width="13.42578125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7.710937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4" width="13.42578125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7.710937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70" width="13.42578125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7.710937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6" width="13.42578125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7.710937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2" width="13.42578125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7.710937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8" width="13.42578125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7.710937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4" width="13.42578125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7.710937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50" width="13.42578125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7.710937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6" width="13.42578125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7.710937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2" width="13.42578125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7.710937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8" width="13.42578125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7.710937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4" width="13.42578125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7.710937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30" width="13.42578125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7.710937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6" width="13.42578125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7.710937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2" width="13.42578125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4" customFormat="1" ht="31.5" x14ac:dyDescent="0.5">
      <c r="A1" s="53" t="s">
        <v>0</v>
      </c>
      <c r="E1" s="53"/>
      <c r="M1" s="60" t="s">
        <v>62</v>
      </c>
    </row>
    <row r="2" spans="1:20" ht="7.5" customHeight="1" x14ac:dyDescent="0.3">
      <c r="A2" s="1"/>
    </row>
    <row r="3" spans="1:20" ht="9.75" customHeight="1" x14ac:dyDescent="0.25"/>
    <row r="4" spans="1:20" s="3" customFormat="1" ht="56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v>33144.879999999997</v>
      </c>
      <c r="D5" s="6"/>
      <c r="E5" s="6">
        <v>33144.879999999997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256573.84000000003</v>
      </c>
      <c r="D6" s="10">
        <f>SUM(D7:D18)</f>
        <v>45360.270000000004</v>
      </c>
      <c r="E6" s="10">
        <f t="shared" ref="E6:T6" si="1">SUM(E7:E18)</f>
        <v>159441.31</v>
      </c>
      <c r="F6" s="10">
        <f t="shared" si="1"/>
        <v>26649.760000000002</v>
      </c>
      <c r="G6" s="10">
        <f t="shared" si="1"/>
        <v>5896.96</v>
      </c>
      <c r="H6" s="10">
        <f t="shared" si="1"/>
        <v>0</v>
      </c>
      <c r="I6" s="10">
        <f t="shared" si="1"/>
        <v>0</v>
      </c>
      <c r="J6" s="10">
        <f t="shared" si="1"/>
        <v>3876.5</v>
      </c>
      <c r="K6" s="10">
        <f t="shared" si="1"/>
        <v>0</v>
      </c>
      <c r="L6" s="10">
        <f t="shared" si="1"/>
        <v>2662.57</v>
      </c>
      <c r="M6" s="10">
        <f t="shared" si="1"/>
        <v>12686.47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20043.54</v>
      </c>
      <c r="D7" s="6">
        <v>3764.8</v>
      </c>
      <c r="E7" s="6">
        <v>13233.27</v>
      </c>
      <c r="F7" s="6">
        <v>2211.87</v>
      </c>
      <c r="G7" s="6">
        <v>489.43</v>
      </c>
      <c r="H7" s="6"/>
      <c r="I7" s="6"/>
      <c r="J7" s="6">
        <v>90.08</v>
      </c>
      <c r="K7" s="6"/>
      <c r="L7" s="6">
        <v>61.81</v>
      </c>
      <c r="M7" s="6">
        <v>192.28</v>
      </c>
      <c r="N7" s="6"/>
      <c r="O7" s="6"/>
      <c r="P7" s="6"/>
      <c r="Q7" s="6"/>
      <c r="R7" s="6"/>
      <c r="S7" s="6"/>
      <c r="T7" s="6"/>
    </row>
    <row r="8" spans="1:20" s="7" customFormat="1" ht="18.75" x14ac:dyDescent="0.3">
      <c r="A8" s="4"/>
      <c r="B8" s="12">
        <v>43132</v>
      </c>
      <c r="C8" s="6">
        <f t="shared" si="0"/>
        <v>20043.54</v>
      </c>
      <c r="D8" s="6">
        <v>3764.8</v>
      </c>
      <c r="E8" s="6">
        <v>13233.27</v>
      </c>
      <c r="F8" s="6">
        <v>2211.87</v>
      </c>
      <c r="G8" s="6">
        <v>489.43</v>
      </c>
      <c r="H8" s="6"/>
      <c r="I8" s="6"/>
      <c r="J8" s="6">
        <v>90.08</v>
      </c>
      <c r="K8" s="6"/>
      <c r="L8" s="6">
        <v>61.81</v>
      </c>
      <c r="M8" s="6">
        <v>192.28</v>
      </c>
      <c r="N8" s="6"/>
      <c r="O8" s="6"/>
      <c r="P8" s="6"/>
      <c r="Q8" s="6"/>
      <c r="R8" s="6"/>
      <c r="S8" s="6"/>
      <c r="T8" s="6"/>
    </row>
    <row r="9" spans="1:20" s="7" customFormat="1" ht="18.75" x14ac:dyDescent="0.3">
      <c r="A9" s="4"/>
      <c r="B9" s="12">
        <v>43160</v>
      </c>
      <c r="C9" s="6">
        <f t="shared" si="0"/>
        <v>20043.54</v>
      </c>
      <c r="D9" s="6">
        <v>3764.8</v>
      </c>
      <c r="E9" s="6">
        <v>13233.27</v>
      </c>
      <c r="F9" s="6">
        <v>2211.87</v>
      </c>
      <c r="G9" s="6">
        <v>489.43</v>
      </c>
      <c r="H9" s="6"/>
      <c r="I9" s="6"/>
      <c r="J9" s="6">
        <v>90.08</v>
      </c>
      <c r="K9" s="6"/>
      <c r="L9" s="6">
        <v>61.81</v>
      </c>
      <c r="M9" s="6">
        <v>192.28</v>
      </c>
      <c r="N9" s="6"/>
      <c r="O9" s="6"/>
      <c r="P9" s="6"/>
      <c r="Q9" s="6"/>
      <c r="R9" s="6"/>
      <c r="S9" s="6"/>
      <c r="T9" s="6"/>
    </row>
    <row r="10" spans="1:20" s="7" customFormat="1" ht="18.75" x14ac:dyDescent="0.3">
      <c r="A10" s="4"/>
      <c r="B10" s="12">
        <v>43191</v>
      </c>
      <c r="C10" s="6">
        <f t="shared" si="0"/>
        <v>20043.54</v>
      </c>
      <c r="D10" s="6">
        <v>3764.8</v>
      </c>
      <c r="E10" s="6">
        <v>13233.27</v>
      </c>
      <c r="F10" s="6">
        <v>2211.87</v>
      </c>
      <c r="G10" s="6">
        <v>489.43</v>
      </c>
      <c r="H10" s="6"/>
      <c r="I10" s="6"/>
      <c r="J10" s="6">
        <v>90.08</v>
      </c>
      <c r="K10" s="6"/>
      <c r="L10" s="6">
        <v>61.81</v>
      </c>
      <c r="M10" s="6">
        <v>192.28</v>
      </c>
      <c r="N10" s="6"/>
      <c r="O10" s="6"/>
      <c r="P10" s="6"/>
      <c r="Q10" s="6"/>
      <c r="R10" s="6"/>
      <c r="S10" s="6"/>
      <c r="T10" s="6"/>
    </row>
    <row r="11" spans="1:20" s="7" customFormat="1" ht="18.75" x14ac:dyDescent="0.3">
      <c r="A11" s="4"/>
      <c r="B11" s="12">
        <v>43221</v>
      </c>
      <c r="C11" s="6">
        <f t="shared" si="0"/>
        <v>20066.909999999996</v>
      </c>
      <c r="D11" s="6">
        <v>3769.18</v>
      </c>
      <c r="E11" s="6">
        <v>13248.66</v>
      </c>
      <c r="F11" s="6">
        <v>2214.44</v>
      </c>
      <c r="G11" s="6">
        <v>490.05</v>
      </c>
      <c r="H11" s="6"/>
      <c r="I11" s="6"/>
      <c r="J11" s="6">
        <v>90.19</v>
      </c>
      <c r="K11" s="6"/>
      <c r="L11" s="6">
        <v>61.88</v>
      </c>
      <c r="M11" s="6">
        <v>192.51</v>
      </c>
      <c r="N11" s="6"/>
      <c r="O11" s="6"/>
      <c r="P11" s="6"/>
      <c r="Q11" s="6"/>
      <c r="R11" s="6"/>
      <c r="S11" s="6"/>
      <c r="T11" s="6"/>
    </row>
    <row r="12" spans="1:20" s="7" customFormat="1" ht="18.75" x14ac:dyDescent="0.3">
      <c r="A12" s="4"/>
      <c r="B12" s="12">
        <v>43252</v>
      </c>
      <c r="C12" s="6">
        <f t="shared" si="0"/>
        <v>20091.309999999998</v>
      </c>
      <c r="D12" s="6">
        <v>3773.78</v>
      </c>
      <c r="E12" s="6">
        <v>13264.8</v>
      </c>
      <c r="F12" s="6">
        <v>2217.14</v>
      </c>
      <c r="G12" s="6">
        <v>490.6</v>
      </c>
      <c r="H12" s="6"/>
      <c r="I12" s="6"/>
      <c r="J12" s="6">
        <v>90.3</v>
      </c>
      <c r="K12" s="6"/>
      <c r="L12" s="6">
        <v>61.95</v>
      </c>
      <c r="M12" s="6">
        <v>192.74</v>
      </c>
      <c r="N12" s="6"/>
      <c r="O12" s="6"/>
      <c r="P12" s="6"/>
      <c r="Q12" s="6"/>
      <c r="R12" s="6"/>
      <c r="S12" s="6"/>
      <c r="T12" s="6"/>
    </row>
    <row r="13" spans="1:20" s="7" customFormat="1" ht="18.75" x14ac:dyDescent="0.3">
      <c r="A13" s="4"/>
      <c r="B13" s="12">
        <v>43282</v>
      </c>
      <c r="C13" s="6">
        <f t="shared" si="0"/>
        <v>20147.830000000002</v>
      </c>
      <c r="D13" s="6">
        <v>3781.4</v>
      </c>
      <c r="E13" s="6">
        <v>13291.65</v>
      </c>
      <c r="F13" s="6">
        <v>2221.63</v>
      </c>
      <c r="G13" s="6">
        <v>491.59</v>
      </c>
      <c r="H13" s="6"/>
      <c r="I13" s="6"/>
      <c r="J13" s="6">
        <v>94.28</v>
      </c>
      <c r="K13" s="6"/>
      <c r="L13" s="6">
        <v>64.739999999999995</v>
      </c>
      <c r="M13" s="6">
        <v>202.54</v>
      </c>
      <c r="N13" s="6"/>
      <c r="O13" s="6"/>
      <c r="P13" s="6"/>
      <c r="Q13" s="6"/>
      <c r="R13" s="6"/>
      <c r="S13" s="6"/>
      <c r="T13" s="6"/>
    </row>
    <row r="14" spans="1:20" s="7" customFormat="1" ht="18.75" x14ac:dyDescent="0.3">
      <c r="A14" s="4"/>
      <c r="B14" s="12">
        <v>43313</v>
      </c>
      <c r="C14" s="6">
        <f t="shared" si="0"/>
        <v>19833.480000000003</v>
      </c>
      <c r="D14" s="6">
        <v>3789.99</v>
      </c>
      <c r="E14" s="6">
        <v>13321.81</v>
      </c>
      <c r="F14" s="6">
        <v>2226.67</v>
      </c>
      <c r="G14" s="6">
        <v>492.7</v>
      </c>
      <c r="H14" s="6"/>
      <c r="I14" s="6"/>
      <c r="J14" s="6">
        <v>0.61</v>
      </c>
      <c r="K14" s="6"/>
      <c r="L14" s="6">
        <v>0.41</v>
      </c>
      <c r="M14" s="6">
        <v>1.29</v>
      </c>
      <c r="N14" s="6"/>
      <c r="O14" s="6"/>
      <c r="P14" s="6"/>
      <c r="Q14" s="6"/>
      <c r="R14" s="6"/>
      <c r="S14" s="6"/>
      <c r="T14" s="6"/>
    </row>
    <row r="15" spans="1:20" s="7" customFormat="1" ht="18.75" x14ac:dyDescent="0.3">
      <c r="A15" s="4"/>
      <c r="B15" s="12">
        <v>43344</v>
      </c>
      <c r="C15" s="6">
        <f t="shared" si="0"/>
        <v>24010.729999999996</v>
      </c>
      <c r="D15" s="6">
        <v>3799.29</v>
      </c>
      <c r="E15" s="6">
        <v>13354.49</v>
      </c>
      <c r="F15" s="6">
        <v>2232.14</v>
      </c>
      <c r="G15" s="6">
        <v>493.91</v>
      </c>
      <c r="H15" s="6"/>
      <c r="I15" s="6"/>
      <c r="J15" s="6">
        <f>0.83+1148.63</f>
        <v>1149.46</v>
      </c>
      <c r="K15" s="6"/>
      <c r="L15" s="6">
        <f>0.57+789.09</f>
        <v>789.66000000000008</v>
      </c>
      <c r="M15" s="6">
        <f>1.77+2190.01</f>
        <v>2191.7800000000002</v>
      </c>
      <c r="N15" s="6"/>
      <c r="O15" s="6"/>
      <c r="P15" s="6"/>
      <c r="Q15" s="6"/>
      <c r="R15" s="6"/>
      <c r="S15" s="6"/>
      <c r="T15" s="6"/>
    </row>
    <row r="16" spans="1:20" s="7" customFormat="1" ht="18.75" x14ac:dyDescent="0.3">
      <c r="A16" s="4"/>
      <c r="B16" s="12">
        <v>43374</v>
      </c>
      <c r="C16" s="6">
        <f t="shared" si="0"/>
        <v>23645.45</v>
      </c>
      <c r="D16" s="6">
        <v>3789.96</v>
      </c>
      <c r="E16" s="6">
        <v>13321.71</v>
      </c>
      <c r="F16" s="6">
        <v>2226.65</v>
      </c>
      <c r="G16" s="6">
        <v>492.7</v>
      </c>
      <c r="H16" s="6"/>
      <c r="I16" s="6"/>
      <c r="J16" s="6">
        <f>0.59+817.53</f>
        <v>818.12</v>
      </c>
      <c r="K16" s="6"/>
      <c r="L16" s="6">
        <f>0.41+561.63</f>
        <v>562.04</v>
      </c>
      <c r="M16" s="6">
        <f>1.27+2433</f>
        <v>2434.27</v>
      </c>
      <c r="N16" s="6"/>
      <c r="O16" s="6"/>
      <c r="P16" s="6"/>
      <c r="Q16" s="6"/>
      <c r="R16" s="6"/>
      <c r="S16" s="6"/>
      <c r="T16" s="6"/>
    </row>
    <row r="17" spans="1:20" s="7" customFormat="1" ht="18.75" x14ac:dyDescent="0.3">
      <c r="A17" s="4"/>
      <c r="B17" s="12">
        <v>43405</v>
      </c>
      <c r="C17" s="6">
        <f t="shared" si="0"/>
        <v>27651.910000000003</v>
      </c>
      <c r="D17" s="6">
        <v>3798.54</v>
      </c>
      <c r="E17" s="6">
        <v>13351.84</v>
      </c>
      <c r="F17" s="6">
        <v>2231.69</v>
      </c>
      <c r="G17" s="6">
        <v>493.81</v>
      </c>
      <c r="H17" s="6"/>
      <c r="I17" s="6"/>
      <c r="J17" s="6">
        <f>0.7+983.28</f>
        <v>983.98</v>
      </c>
      <c r="K17" s="6"/>
      <c r="L17" s="6">
        <f>0.48+675.49</f>
        <v>675.97</v>
      </c>
      <c r="M17" s="6">
        <f>1.48+6114.6</f>
        <v>6116.08</v>
      </c>
      <c r="N17" s="6"/>
      <c r="O17" s="6"/>
      <c r="P17" s="6"/>
      <c r="Q17" s="6"/>
      <c r="R17" s="6"/>
      <c r="S17" s="6"/>
      <c r="T17" s="6"/>
    </row>
    <row r="18" spans="1:20" s="7" customFormat="1" ht="18.75" x14ac:dyDescent="0.3">
      <c r="A18" s="4"/>
      <c r="B18" s="12">
        <v>43435</v>
      </c>
      <c r="C18" s="6">
        <f t="shared" si="0"/>
        <v>20952.060000000005</v>
      </c>
      <c r="D18" s="6">
        <v>3798.93</v>
      </c>
      <c r="E18" s="6">
        <v>13353.27</v>
      </c>
      <c r="F18" s="6">
        <v>2231.92</v>
      </c>
      <c r="G18" s="6">
        <v>493.88</v>
      </c>
      <c r="H18" s="6"/>
      <c r="I18" s="6"/>
      <c r="J18" s="6">
        <f>0.63+288.61</f>
        <v>289.24</v>
      </c>
      <c r="K18" s="6"/>
      <c r="L18" s="6">
        <f>0.43+198.25</f>
        <v>198.68</v>
      </c>
      <c r="M18" s="6">
        <f>1.34+584.8</f>
        <v>586.14</v>
      </c>
      <c r="N18" s="6"/>
      <c r="O18" s="6"/>
      <c r="P18" s="6"/>
      <c r="Q18" s="6"/>
      <c r="R18" s="6"/>
      <c r="S18" s="6"/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234486.49999999994</v>
      </c>
      <c r="D19" s="15">
        <f t="shared" ref="D19:T19" si="2">SUM(D20:D31)</f>
        <v>41943.579999999994</v>
      </c>
      <c r="E19" s="15">
        <f t="shared" si="2"/>
        <v>148229.96</v>
      </c>
      <c r="F19" s="15">
        <f t="shared" si="2"/>
        <v>24633.639999999996</v>
      </c>
      <c r="G19" s="15">
        <f t="shared" si="2"/>
        <v>5127.9699999999993</v>
      </c>
      <c r="H19" s="15">
        <f t="shared" si="2"/>
        <v>0</v>
      </c>
      <c r="I19" s="15">
        <f t="shared" si="2"/>
        <v>0</v>
      </c>
      <c r="J19" s="15">
        <f t="shared" si="2"/>
        <v>3051.93</v>
      </c>
      <c r="K19" s="15">
        <f t="shared" si="2"/>
        <v>0</v>
      </c>
      <c r="L19" s="15">
        <f t="shared" si="2"/>
        <v>2096.1799999999998</v>
      </c>
      <c r="M19" s="15">
        <f t="shared" si="2"/>
        <v>9403.24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15252.78</v>
      </c>
      <c r="D20" s="6">
        <v>2885.61</v>
      </c>
      <c r="E20" s="6">
        <f>10173.03+88.72</f>
        <v>10261.75</v>
      </c>
      <c r="F20" s="6">
        <v>1690.35</v>
      </c>
      <c r="G20" s="6">
        <v>164.76</v>
      </c>
      <c r="H20" s="6"/>
      <c r="I20" s="6"/>
      <c r="J20" s="6">
        <v>65.28</v>
      </c>
      <c r="K20" s="6"/>
      <c r="L20" s="6">
        <v>44.8</v>
      </c>
      <c r="M20" s="6">
        <v>140.22999999999999</v>
      </c>
      <c r="N20" s="6"/>
      <c r="O20" s="6"/>
      <c r="P20" s="6"/>
      <c r="Q20" s="6"/>
      <c r="R20" s="6"/>
      <c r="S20" s="6"/>
      <c r="T20" s="6"/>
    </row>
    <row r="21" spans="1:20" s="7" customFormat="1" ht="18.75" x14ac:dyDescent="0.3">
      <c r="A21" s="4"/>
      <c r="B21" s="12">
        <v>43132</v>
      </c>
      <c r="C21" s="6">
        <f t="shared" si="0"/>
        <v>17523.21</v>
      </c>
      <c r="D21" s="6">
        <v>3303.96</v>
      </c>
      <c r="E21" s="6">
        <v>11617.64</v>
      </c>
      <c r="F21" s="6">
        <v>1940.37</v>
      </c>
      <c r="G21" s="6">
        <v>360.97</v>
      </c>
      <c r="H21" s="6"/>
      <c r="I21" s="6"/>
      <c r="J21" s="6">
        <v>78.84</v>
      </c>
      <c r="K21" s="6"/>
      <c r="L21" s="6">
        <v>54.11</v>
      </c>
      <c r="M21" s="6">
        <v>167.32</v>
      </c>
      <c r="N21" s="6"/>
      <c r="O21" s="6"/>
      <c r="P21" s="6"/>
      <c r="Q21" s="6"/>
      <c r="R21" s="6"/>
      <c r="S21" s="6"/>
      <c r="T21" s="6"/>
    </row>
    <row r="22" spans="1:20" s="7" customFormat="1" ht="18.75" x14ac:dyDescent="0.3">
      <c r="A22" s="4"/>
      <c r="B22" s="12">
        <v>43160</v>
      </c>
      <c r="C22" s="6">
        <f t="shared" si="0"/>
        <v>17027.879999999997</v>
      </c>
      <c r="D22" s="6">
        <v>3199.81</v>
      </c>
      <c r="E22" s="6">
        <v>11248.26</v>
      </c>
      <c r="F22" s="6">
        <v>1879.71</v>
      </c>
      <c r="G22" s="6">
        <v>407.45</v>
      </c>
      <c r="H22" s="6"/>
      <c r="I22" s="6"/>
      <c r="J22" s="6">
        <v>76.819999999999993</v>
      </c>
      <c r="K22" s="6"/>
      <c r="L22" s="6">
        <v>52.82</v>
      </c>
      <c r="M22" s="6">
        <v>163.01</v>
      </c>
      <c r="N22" s="6"/>
      <c r="O22" s="6"/>
      <c r="P22" s="6"/>
      <c r="Q22" s="6"/>
      <c r="R22" s="6"/>
      <c r="S22" s="6"/>
      <c r="T22" s="6"/>
    </row>
    <row r="23" spans="1:20" s="7" customFormat="1" ht="18.75" x14ac:dyDescent="0.3">
      <c r="A23" s="4"/>
      <c r="B23" s="12">
        <v>43191</v>
      </c>
      <c r="C23" s="6">
        <f t="shared" si="0"/>
        <v>20960.18</v>
      </c>
      <c r="D23" s="6">
        <v>3936.52</v>
      </c>
      <c r="E23" s="6">
        <v>13814.06</v>
      </c>
      <c r="F23" s="6">
        <v>2316.52</v>
      </c>
      <c r="G23" s="6">
        <v>519.28</v>
      </c>
      <c r="H23" s="6"/>
      <c r="I23" s="6"/>
      <c r="J23" s="6">
        <v>97.84</v>
      </c>
      <c r="K23" s="6"/>
      <c r="L23" s="6">
        <v>67.33</v>
      </c>
      <c r="M23" s="6">
        <v>208.63</v>
      </c>
      <c r="N23" s="6"/>
      <c r="O23" s="6"/>
      <c r="P23" s="6"/>
      <c r="Q23" s="6"/>
      <c r="R23" s="6"/>
      <c r="S23" s="6"/>
      <c r="T23" s="6"/>
    </row>
    <row r="24" spans="1:20" s="7" customFormat="1" ht="18.75" x14ac:dyDescent="0.3">
      <c r="A24" s="4"/>
      <c r="B24" s="12">
        <v>43221</v>
      </c>
      <c r="C24" s="6">
        <f t="shared" si="0"/>
        <v>16953.43</v>
      </c>
      <c r="D24" s="6">
        <v>3184.84</v>
      </c>
      <c r="E24" s="6">
        <v>11218.37</v>
      </c>
      <c r="F24" s="6">
        <v>1867.17</v>
      </c>
      <c r="G24" s="6">
        <v>406.26</v>
      </c>
      <c r="H24" s="6"/>
      <c r="I24" s="6"/>
      <c r="J24" s="6">
        <v>72.459999999999994</v>
      </c>
      <c r="K24" s="6"/>
      <c r="L24" s="6">
        <v>49.74</v>
      </c>
      <c r="M24" s="6">
        <v>154.59</v>
      </c>
      <c r="N24" s="6"/>
      <c r="O24" s="6"/>
      <c r="P24" s="6"/>
      <c r="Q24" s="6"/>
      <c r="R24" s="6"/>
      <c r="S24" s="6"/>
      <c r="T24" s="6"/>
    </row>
    <row r="25" spans="1:20" s="7" customFormat="1" ht="18.75" x14ac:dyDescent="0.3">
      <c r="A25" s="4"/>
      <c r="B25" s="12">
        <v>43252</v>
      </c>
      <c r="C25" s="6">
        <f t="shared" si="0"/>
        <v>16131.989999999998</v>
      </c>
      <c r="D25" s="6">
        <v>3028.59</v>
      </c>
      <c r="E25" s="6">
        <v>10648.46</v>
      </c>
      <c r="F25" s="6">
        <v>1778.85</v>
      </c>
      <c r="G25" s="6">
        <v>403.97</v>
      </c>
      <c r="H25" s="6"/>
      <c r="I25" s="6"/>
      <c r="J25" s="6">
        <v>70.569999999999993</v>
      </c>
      <c r="K25" s="6"/>
      <c r="L25" s="6">
        <v>47.89</v>
      </c>
      <c r="M25" s="6">
        <v>153.66</v>
      </c>
      <c r="N25" s="6"/>
      <c r="O25" s="6"/>
      <c r="P25" s="6"/>
      <c r="Q25" s="6"/>
      <c r="R25" s="6"/>
      <c r="S25" s="6"/>
      <c r="T25" s="6"/>
    </row>
    <row r="26" spans="1:20" s="7" customFormat="1" ht="18.75" x14ac:dyDescent="0.3">
      <c r="A26" s="4"/>
      <c r="B26" s="12">
        <v>43282</v>
      </c>
      <c r="C26" s="6">
        <f t="shared" si="0"/>
        <v>25180.039999999997</v>
      </c>
      <c r="D26" s="6">
        <v>4737.04</v>
      </c>
      <c r="E26" s="6">
        <v>16650.14</v>
      </c>
      <c r="F26" s="6">
        <v>2783.46</v>
      </c>
      <c r="G26" s="6">
        <v>571.66</v>
      </c>
      <c r="H26" s="6"/>
      <c r="I26" s="6"/>
      <c r="J26" s="6">
        <v>115.29</v>
      </c>
      <c r="K26" s="6"/>
      <c r="L26" s="6">
        <v>79.28</v>
      </c>
      <c r="M26" s="6">
        <v>243.17</v>
      </c>
      <c r="N26" s="6"/>
      <c r="O26" s="6"/>
      <c r="P26" s="6"/>
      <c r="Q26" s="6"/>
      <c r="R26" s="6"/>
      <c r="S26" s="6"/>
      <c r="T26" s="6"/>
    </row>
    <row r="27" spans="1:20" s="7" customFormat="1" ht="18.75" x14ac:dyDescent="0.3">
      <c r="A27" s="4"/>
      <c r="B27" s="12">
        <v>43313</v>
      </c>
      <c r="C27" s="6">
        <f t="shared" si="0"/>
        <v>15051.89</v>
      </c>
      <c r="D27" s="6">
        <v>2703.46</v>
      </c>
      <c r="E27" s="6">
        <f>10075.75+88.72</f>
        <v>10164.469999999999</v>
      </c>
      <c r="F27" s="6">
        <v>1588.15</v>
      </c>
      <c r="G27" s="6">
        <v>351.41</v>
      </c>
      <c r="H27" s="6"/>
      <c r="I27" s="6"/>
      <c r="J27" s="6">
        <v>63.01</v>
      </c>
      <c r="K27" s="6"/>
      <c r="L27" s="6">
        <v>43.39</v>
      </c>
      <c r="M27" s="6">
        <v>138</v>
      </c>
      <c r="N27" s="6"/>
      <c r="O27" s="6"/>
      <c r="P27" s="6"/>
      <c r="Q27" s="6"/>
      <c r="R27" s="6"/>
      <c r="S27" s="6"/>
      <c r="T27" s="6"/>
    </row>
    <row r="28" spans="1:20" s="7" customFormat="1" ht="18.75" x14ac:dyDescent="0.3">
      <c r="A28" s="4"/>
      <c r="B28" s="12">
        <v>43344</v>
      </c>
      <c r="C28" s="6">
        <f t="shared" si="0"/>
        <v>18053.399999999998</v>
      </c>
      <c r="D28" s="6">
        <v>3439.07</v>
      </c>
      <c r="E28" s="6">
        <v>12069.73</v>
      </c>
      <c r="F28" s="6">
        <v>2022.84</v>
      </c>
      <c r="G28" s="6">
        <v>455.01</v>
      </c>
      <c r="H28" s="6"/>
      <c r="I28" s="6"/>
      <c r="J28" s="6">
        <v>17.420000000000002</v>
      </c>
      <c r="K28" s="6"/>
      <c r="L28" s="6">
        <v>11.97</v>
      </c>
      <c r="M28" s="6">
        <v>37.36</v>
      </c>
      <c r="N28" s="6"/>
      <c r="O28" s="6"/>
      <c r="P28" s="6"/>
      <c r="Q28" s="6"/>
      <c r="R28" s="6"/>
      <c r="S28" s="6"/>
      <c r="T28" s="6"/>
    </row>
    <row r="29" spans="1:20" s="7" customFormat="1" ht="18.75" x14ac:dyDescent="0.3">
      <c r="A29" s="4"/>
      <c r="B29" s="12">
        <v>43374</v>
      </c>
      <c r="C29" s="6">
        <f t="shared" si="0"/>
        <v>22684.29</v>
      </c>
      <c r="D29" s="6">
        <v>3787.4</v>
      </c>
      <c r="E29" s="6">
        <v>13340.48</v>
      </c>
      <c r="F29" s="6">
        <v>2220.44</v>
      </c>
      <c r="G29" s="6">
        <v>480.2</v>
      </c>
      <c r="H29" s="6"/>
      <c r="I29" s="6"/>
      <c r="J29" s="6">
        <f>8.45+785.65</f>
        <v>794.1</v>
      </c>
      <c r="K29" s="6"/>
      <c r="L29" s="6">
        <f>5.79+539.73</f>
        <v>545.52</v>
      </c>
      <c r="M29" s="6">
        <f>18.06+1498.09</f>
        <v>1516.1499999999999</v>
      </c>
      <c r="N29" s="6"/>
      <c r="O29" s="6"/>
      <c r="P29" s="6"/>
      <c r="Q29" s="6"/>
      <c r="R29" s="6"/>
      <c r="S29" s="6"/>
      <c r="T29" s="6"/>
    </row>
    <row r="30" spans="1:20" s="7" customFormat="1" ht="18.75" x14ac:dyDescent="0.3">
      <c r="A30" s="4"/>
      <c r="B30" s="12">
        <v>43405</v>
      </c>
      <c r="C30" s="6">
        <f t="shared" si="0"/>
        <v>23954.039999999997</v>
      </c>
      <c r="D30" s="6">
        <v>3960.76</v>
      </c>
      <c r="E30" s="6">
        <v>13922.63</v>
      </c>
      <c r="F30" s="6">
        <v>2326.71</v>
      </c>
      <c r="G30" s="6">
        <v>514.26</v>
      </c>
      <c r="H30" s="6"/>
      <c r="I30" s="6"/>
      <c r="J30" s="6">
        <f>25.57+708.41</f>
        <v>733.98</v>
      </c>
      <c r="K30" s="6"/>
      <c r="L30" s="6">
        <f>17.55+486.65</f>
        <v>504.2</v>
      </c>
      <c r="M30" s="6">
        <f>54.64+1936.86</f>
        <v>1991.5</v>
      </c>
      <c r="N30" s="6"/>
      <c r="O30" s="6"/>
      <c r="P30" s="6"/>
      <c r="Q30" s="6"/>
      <c r="R30" s="6"/>
      <c r="S30" s="6"/>
      <c r="T30" s="6"/>
    </row>
    <row r="31" spans="1:20" s="7" customFormat="1" ht="19.5" thickBot="1" x14ac:dyDescent="0.35">
      <c r="A31" s="16"/>
      <c r="B31" s="17">
        <v>43435</v>
      </c>
      <c r="C31" s="18">
        <f t="shared" si="0"/>
        <v>25713.37</v>
      </c>
      <c r="D31" s="18">
        <v>3776.52</v>
      </c>
      <c r="E31" s="18">
        <v>13273.97</v>
      </c>
      <c r="F31" s="18">
        <v>2219.0700000000002</v>
      </c>
      <c r="G31" s="18">
        <v>492.74</v>
      </c>
      <c r="H31" s="18"/>
      <c r="I31" s="18"/>
      <c r="J31" s="18">
        <f>7.46+858.86</f>
        <v>866.32</v>
      </c>
      <c r="K31" s="18"/>
      <c r="L31" s="18">
        <f>5.11+590.02</f>
        <v>595.13</v>
      </c>
      <c r="M31" s="18">
        <f>15.97+4473.65</f>
        <v>4489.62</v>
      </c>
      <c r="N31" s="18"/>
      <c r="O31" s="18"/>
      <c r="P31" s="18"/>
      <c r="Q31" s="18"/>
      <c r="R31" s="18"/>
      <c r="S31" s="18"/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55232.220000000088</v>
      </c>
      <c r="D32" s="21">
        <f>D5+D6-D19</f>
        <v>3416.6900000000096</v>
      </c>
      <c r="E32" s="21">
        <f t="shared" ref="E32:T32" si="3">E5+E6-E19</f>
        <v>44356.23000000001</v>
      </c>
      <c r="F32" s="21">
        <f t="shared" si="3"/>
        <v>2016.1200000000063</v>
      </c>
      <c r="G32" s="21">
        <f t="shared" si="3"/>
        <v>768.99000000000069</v>
      </c>
      <c r="H32" s="21">
        <f t="shared" si="3"/>
        <v>0</v>
      </c>
      <c r="I32" s="21">
        <f t="shared" si="3"/>
        <v>0</v>
      </c>
      <c r="J32" s="21">
        <f t="shared" si="3"/>
        <v>824.57000000000016</v>
      </c>
      <c r="K32" s="21">
        <f t="shared" si="3"/>
        <v>0</v>
      </c>
      <c r="L32" s="21">
        <f t="shared" si="3"/>
        <v>566.39000000000033</v>
      </c>
      <c r="M32" s="21">
        <f t="shared" si="3"/>
        <v>3283.2299999999996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4" customFormat="1" ht="31.5" x14ac:dyDescent="0.5">
      <c r="A34" s="53" t="s">
        <v>87</v>
      </c>
      <c r="D34" s="55"/>
      <c r="E34" s="55"/>
      <c r="F34" s="55"/>
      <c r="G34" s="55"/>
      <c r="H34" s="55"/>
      <c r="I34" s="55"/>
      <c r="J34" s="55"/>
      <c r="K34" s="55"/>
      <c r="L34" s="55"/>
      <c r="M34" s="56" t="str">
        <f>M1</f>
        <v>Ивановский р-н, дер. Богданиха, д.4</v>
      </c>
      <c r="N34" s="57"/>
      <c r="O34" s="55"/>
      <c r="P34" s="55"/>
      <c r="Q34" s="55"/>
      <c r="R34" s="55"/>
      <c r="S34" s="55"/>
      <c r="T34" s="57"/>
    </row>
    <row r="35" spans="1:20" ht="14.25" customHeight="1" x14ac:dyDescent="0.3">
      <c r="A35" s="1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7"/>
    </row>
    <row r="36" spans="1:20" ht="62.25" customHeight="1" x14ac:dyDescent="0.3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7"/>
      <c r="O36" s="26"/>
      <c r="P36" s="26"/>
      <c r="Q36" s="26"/>
      <c r="R36" s="26"/>
      <c r="S36" s="26"/>
      <c r="T36" s="27"/>
    </row>
    <row r="37" spans="1:20" ht="31.5" customHeight="1" x14ac:dyDescent="0.3">
      <c r="A37" s="28"/>
      <c r="B37" s="29" t="s">
        <v>25</v>
      </c>
      <c r="C37" s="6">
        <f>SUM(D37:T37)</f>
        <v>-93531.93</v>
      </c>
      <c r="D37" s="6">
        <v>4468.5</v>
      </c>
      <c r="E37" s="6">
        <v>-98000.43</v>
      </c>
      <c r="F37" s="6"/>
      <c r="G37" s="6"/>
      <c r="H37" s="6"/>
      <c r="I37" s="6"/>
      <c r="J37" s="6"/>
      <c r="K37" s="6"/>
      <c r="L37" s="6"/>
      <c r="M37" s="58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62" t="s">
        <v>26</v>
      </c>
      <c r="B38" s="62"/>
      <c r="C38" s="59">
        <f>C6</f>
        <v>256573.84000000003</v>
      </c>
      <c r="D38" s="59">
        <f t="shared" ref="D38:T38" si="4">D6</f>
        <v>45360.270000000004</v>
      </c>
      <c r="E38" s="59">
        <f t="shared" si="4"/>
        <v>159441.31</v>
      </c>
      <c r="F38" s="59">
        <f t="shared" si="4"/>
        <v>26649.760000000002</v>
      </c>
      <c r="G38" s="59">
        <f t="shared" si="4"/>
        <v>5896.96</v>
      </c>
      <c r="H38" s="59">
        <f t="shared" si="4"/>
        <v>0</v>
      </c>
      <c r="I38" s="59">
        <f t="shared" si="4"/>
        <v>0</v>
      </c>
      <c r="J38" s="59">
        <f t="shared" si="4"/>
        <v>3876.5</v>
      </c>
      <c r="K38" s="59">
        <f t="shared" si="4"/>
        <v>0</v>
      </c>
      <c r="L38" s="59">
        <f t="shared" si="4"/>
        <v>2662.57</v>
      </c>
      <c r="M38" s="59">
        <f t="shared" si="4"/>
        <v>12686.47</v>
      </c>
      <c r="N38" s="31">
        <f t="shared" si="4"/>
        <v>0</v>
      </c>
      <c r="O38" s="31">
        <f t="shared" si="4"/>
        <v>0</v>
      </c>
      <c r="P38" s="31">
        <f t="shared" si="4"/>
        <v>0</v>
      </c>
      <c r="Q38" s="31">
        <f t="shared" si="4"/>
        <v>0</v>
      </c>
      <c r="R38" s="31">
        <f t="shared" si="4"/>
        <v>0</v>
      </c>
      <c r="S38" s="31">
        <f t="shared" si="4"/>
        <v>0</v>
      </c>
      <c r="T38" s="31">
        <f t="shared" si="4"/>
        <v>0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268757.9902</v>
      </c>
      <c r="D39" s="6">
        <f>D45</f>
        <v>33066.659999999996</v>
      </c>
      <c r="E39" s="6">
        <f>D56+D44</f>
        <v>137599.02020000003</v>
      </c>
      <c r="F39" s="6">
        <f>D97</f>
        <v>50217.310000000005</v>
      </c>
      <c r="G39" s="6">
        <f>D106</f>
        <v>5880.58</v>
      </c>
      <c r="H39" s="6">
        <f>D110</f>
        <v>0</v>
      </c>
      <c r="I39" s="6">
        <f>D115</f>
        <v>0</v>
      </c>
      <c r="J39" s="6">
        <f>D119</f>
        <v>7869.81</v>
      </c>
      <c r="K39" s="6">
        <f>D123</f>
        <v>0</v>
      </c>
      <c r="L39" s="6">
        <f>D128</f>
        <v>758.77</v>
      </c>
      <c r="M39" s="6">
        <f>D133</f>
        <v>33365.839999999997</v>
      </c>
      <c r="N39" s="32">
        <f>D137</f>
        <v>0</v>
      </c>
      <c r="O39" s="32">
        <f>D141</f>
        <v>0</v>
      </c>
      <c r="P39" s="32">
        <f>D145</f>
        <v>0</v>
      </c>
      <c r="Q39" s="32">
        <f>D149</f>
        <v>0</v>
      </c>
      <c r="R39" s="32">
        <f>D153</f>
        <v>0</v>
      </c>
      <c r="S39" s="32">
        <f>D157</f>
        <v>0</v>
      </c>
      <c r="T39" s="30">
        <f>D161</f>
        <v>0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-105716.08019999997</v>
      </c>
      <c r="D40" s="34">
        <f t="shared" ref="D40:E40" si="5">D37+D38-D39</f>
        <v>16762.110000000008</v>
      </c>
      <c r="E40" s="34">
        <f t="shared" si="5"/>
        <v>-76158.140200000023</v>
      </c>
      <c r="F40" s="34">
        <f t="shared" ref="F40:T40" si="6">F38-F39</f>
        <v>-23567.550000000003</v>
      </c>
      <c r="G40" s="34">
        <f t="shared" si="6"/>
        <v>16.380000000000109</v>
      </c>
      <c r="H40" s="34">
        <f t="shared" si="6"/>
        <v>0</v>
      </c>
      <c r="I40" s="34">
        <f t="shared" si="6"/>
        <v>0</v>
      </c>
      <c r="J40" s="34">
        <f t="shared" si="6"/>
        <v>-3993.3100000000004</v>
      </c>
      <c r="K40" s="34">
        <f t="shared" si="6"/>
        <v>0</v>
      </c>
      <c r="L40" s="34">
        <f t="shared" si="6"/>
        <v>1903.8000000000002</v>
      </c>
      <c r="M40" s="34">
        <f t="shared" si="6"/>
        <v>-20679.369999999995</v>
      </c>
      <c r="N40" s="34">
        <f t="shared" si="6"/>
        <v>0</v>
      </c>
      <c r="O40" s="34">
        <f t="shared" si="6"/>
        <v>0</v>
      </c>
      <c r="P40" s="34">
        <f t="shared" si="6"/>
        <v>0</v>
      </c>
      <c r="Q40" s="34">
        <f t="shared" si="6"/>
        <v>0</v>
      </c>
      <c r="R40" s="34">
        <f t="shared" si="6"/>
        <v>0</v>
      </c>
      <c r="S40" s="34">
        <f t="shared" si="6"/>
        <v>0</v>
      </c>
      <c r="T40" s="34">
        <f t="shared" si="6"/>
        <v>0</v>
      </c>
    </row>
    <row r="43" spans="1:20" ht="18.75" x14ac:dyDescent="0.3">
      <c r="A43" s="1" t="s">
        <v>29</v>
      </c>
      <c r="D43" s="26">
        <f>D45+D56+D97+D106+D110+D115+D119+D123+D128+D133+D137+D141+D145+D149+D153+D157+D161</f>
        <v>266097.02</v>
      </c>
      <c r="E43" s="35"/>
    </row>
    <row r="44" spans="1:20" ht="19.5" thickBot="1" x14ac:dyDescent="0.35">
      <c r="A44" s="1" t="s">
        <v>63</v>
      </c>
      <c r="D44" s="35">
        <f>D43*0.01</f>
        <v>2660.9702000000002</v>
      </c>
      <c r="E44" s="35"/>
    </row>
    <row r="45" spans="1:20" ht="19.5" thickBot="1" x14ac:dyDescent="0.35">
      <c r="A45" s="63" t="s">
        <v>4</v>
      </c>
      <c r="B45" s="64"/>
      <c r="C45" s="64"/>
      <c r="D45" s="44">
        <f>SUM(D46:D54)</f>
        <v>33066.659999999996</v>
      </c>
      <c r="E45" s="45"/>
    </row>
    <row r="46" spans="1:20" ht="15.75" x14ac:dyDescent="0.25">
      <c r="B46" s="46" t="s">
        <v>64</v>
      </c>
      <c r="D46" s="47">
        <v>9220</v>
      </c>
      <c r="E46" s="35"/>
    </row>
    <row r="47" spans="1:20" ht="15.75" x14ac:dyDescent="0.25">
      <c r="B47" s="46" t="s">
        <v>81</v>
      </c>
      <c r="D47" s="47">
        <v>14909.98</v>
      </c>
      <c r="E47" s="35"/>
    </row>
    <row r="48" spans="1:20" ht="15.75" x14ac:dyDescent="0.25">
      <c r="B48" s="46" t="s">
        <v>82</v>
      </c>
      <c r="D48" s="47">
        <v>6462.33</v>
      </c>
      <c r="E48" s="35"/>
    </row>
    <row r="49" spans="1:5" ht="15.75" x14ac:dyDescent="0.25">
      <c r="B49" s="46" t="s">
        <v>83</v>
      </c>
      <c r="D49" s="47">
        <v>2474.35</v>
      </c>
      <c r="E49" s="35"/>
    </row>
    <row r="50" spans="1:5" ht="15.75" hidden="1" x14ac:dyDescent="0.25">
      <c r="B50" s="46" t="s">
        <v>86</v>
      </c>
      <c r="D50" s="47"/>
      <c r="E50" s="35"/>
    </row>
    <row r="51" spans="1:5" ht="15.75" hidden="1" x14ac:dyDescent="0.25">
      <c r="A51" s="46"/>
      <c r="D51" s="47"/>
      <c r="E51" s="35"/>
    </row>
    <row r="52" spans="1:5" ht="15.75" hidden="1" x14ac:dyDescent="0.25">
      <c r="A52" s="46"/>
      <c r="D52" s="47"/>
      <c r="E52" s="35"/>
    </row>
    <row r="53" spans="1:5" ht="15.75" hidden="1" x14ac:dyDescent="0.25">
      <c r="A53" s="46"/>
      <c r="D53" s="47"/>
      <c r="E53" s="35"/>
    </row>
    <row r="54" spans="1:5" ht="15.75" hidden="1" x14ac:dyDescent="0.25">
      <c r="A54" s="46"/>
      <c r="D54" s="47"/>
      <c r="E54" s="35"/>
    </row>
    <row r="55" spans="1:5" ht="16.5" thickBot="1" x14ac:dyDescent="0.3">
      <c r="A55" s="46"/>
      <c r="D55" s="35"/>
      <c r="E55" s="35"/>
    </row>
    <row r="56" spans="1:5" ht="19.5" thickBot="1" x14ac:dyDescent="0.35">
      <c r="A56" s="63" t="s">
        <v>5</v>
      </c>
      <c r="B56" s="64"/>
      <c r="C56" s="64"/>
      <c r="D56" s="48">
        <f>SUM(D57:D95)</f>
        <v>134938.05000000002</v>
      </c>
      <c r="E56" s="35"/>
    </row>
    <row r="57" spans="1:5" x14ac:dyDescent="0.25">
      <c r="A57" s="36">
        <v>1</v>
      </c>
      <c r="B57" s="37" t="s">
        <v>30</v>
      </c>
      <c r="D57" s="27"/>
    </row>
    <row r="58" spans="1:5" x14ac:dyDescent="0.25">
      <c r="A58" s="38"/>
      <c r="B58" s="39" t="s">
        <v>31</v>
      </c>
      <c r="C58" s="35"/>
      <c r="D58" s="40">
        <v>61938.43</v>
      </c>
    </row>
    <row r="59" spans="1:5" x14ac:dyDescent="0.25">
      <c r="A59" s="38"/>
      <c r="B59" s="39" t="s">
        <v>32</v>
      </c>
      <c r="C59" s="35"/>
      <c r="D59" s="40">
        <v>1146.81</v>
      </c>
    </row>
    <row r="60" spans="1:5" ht="18" hidden="1" customHeight="1" x14ac:dyDescent="0.25">
      <c r="A60" s="38"/>
      <c r="B60" s="39" t="s">
        <v>65</v>
      </c>
      <c r="C60" s="35"/>
      <c r="D60" s="40"/>
    </row>
    <row r="61" spans="1:5" ht="30" x14ac:dyDescent="0.25">
      <c r="A61" s="38"/>
      <c r="B61" s="39" t="s">
        <v>33</v>
      </c>
      <c r="C61" s="35"/>
      <c r="D61" s="40">
        <f>1179.13</f>
        <v>1179.1300000000001</v>
      </c>
    </row>
    <row r="62" spans="1:5" x14ac:dyDescent="0.25">
      <c r="A62" s="38"/>
      <c r="B62" s="39" t="s">
        <v>88</v>
      </c>
      <c r="C62" s="35"/>
      <c r="D62" s="40">
        <v>572.62</v>
      </c>
    </row>
    <row r="63" spans="1:5" x14ac:dyDescent="0.25">
      <c r="A63" s="38"/>
      <c r="B63" s="39" t="s">
        <v>66</v>
      </c>
      <c r="C63" s="35"/>
      <c r="D63" s="40">
        <v>1418.95</v>
      </c>
    </row>
    <row r="64" spans="1:5" x14ac:dyDescent="0.25">
      <c r="A64" s="38"/>
      <c r="B64" s="39" t="s">
        <v>34</v>
      </c>
      <c r="C64" s="35"/>
      <c r="D64" s="40">
        <f>343.41+7.94</f>
        <v>351.35</v>
      </c>
    </row>
    <row r="65" spans="1:5" x14ac:dyDescent="0.25">
      <c r="A65" s="38"/>
      <c r="B65" s="39" t="s">
        <v>35</v>
      </c>
      <c r="C65" s="35"/>
      <c r="D65" s="40">
        <f>5482.5+780.92+582.98</f>
        <v>6846.4</v>
      </c>
    </row>
    <row r="66" spans="1:5" x14ac:dyDescent="0.25">
      <c r="A66" s="38"/>
      <c r="B66" s="39" t="s">
        <v>36</v>
      </c>
      <c r="C66" s="35"/>
      <c r="D66" s="40">
        <f>451.45+1398.89</f>
        <v>1850.3400000000001</v>
      </c>
    </row>
    <row r="67" spans="1:5" x14ac:dyDescent="0.25">
      <c r="A67" s="38"/>
      <c r="B67" s="39" t="s">
        <v>37</v>
      </c>
      <c r="C67" s="35"/>
      <c r="D67" s="40">
        <v>26.33</v>
      </c>
    </row>
    <row r="68" spans="1:5" x14ac:dyDescent="0.25">
      <c r="A68" s="38"/>
      <c r="B68" s="39" t="s">
        <v>38</v>
      </c>
      <c r="C68" s="35"/>
      <c r="D68" s="40">
        <f>53.11+27.17</f>
        <v>80.28</v>
      </c>
    </row>
    <row r="69" spans="1:5" x14ac:dyDescent="0.25">
      <c r="A69" s="38"/>
      <c r="B69" s="39" t="s">
        <v>39</v>
      </c>
      <c r="C69" s="35"/>
      <c r="D69" s="40">
        <v>132.27000000000001</v>
      </c>
    </row>
    <row r="70" spans="1:5" ht="30" x14ac:dyDescent="0.25">
      <c r="A70" s="38"/>
      <c r="B70" s="39" t="s">
        <v>40</v>
      </c>
      <c r="C70" s="35"/>
      <c r="D70" s="40">
        <v>1137.27</v>
      </c>
    </row>
    <row r="71" spans="1:5" x14ac:dyDescent="0.25">
      <c r="A71" s="38"/>
      <c r="B71" s="39" t="s">
        <v>89</v>
      </c>
      <c r="C71" s="35"/>
      <c r="D71" s="40">
        <v>573.72</v>
      </c>
    </row>
    <row r="72" spans="1:5" x14ac:dyDescent="0.25">
      <c r="A72" s="38"/>
      <c r="B72" s="39" t="s">
        <v>90</v>
      </c>
      <c r="C72" s="35"/>
      <c r="D72" s="40">
        <v>18.96</v>
      </c>
    </row>
    <row r="73" spans="1:5" ht="30" x14ac:dyDescent="0.25">
      <c r="A73" s="38"/>
      <c r="B73" s="39" t="s">
        <v>41</v>
      </c>
      <c r="C73" s="35"/>
      <c r="D73" s="40">
        <v>154.52000000000001</v>
      </c>
    </row>
    <row r="74" spans="1:5" x14ac:dyDescent="0.25">
      <c r="A74" s="38"/>
      <c r="B74" s="39" t="s">
        <v>42</v>
      </c>
      <c r="C74" s="35"/>
      <c r="D74" s="40">
        <v>77.489999999999995</v>
      </c>
    </row>
    <row r="75" spans="1:5" x14ac:dyDescent="0.25">
      <c r="A75" s="38"/>
      <c r="B75" s="39" t="s">
        <v>43</v>
      </c>
      <c r="C75" s="35"/>
      <c r="D75" s="40">
        <f>10.58</f>
        <v>10.58</v>
      </c>
      <c r="E75" s="27"/>
    </row>
    <row r="76" spans="1:5" x14ac:dyDescent="0.25">
      <c r="A76" s="38"/>
      <c r="B76" s="39" t="s">
        <v>44</v>
      </c>
      <c r="C76" s="35"/>
      <c r="D76" s="40">
        <v>3037</v>
      </c>
    </row>
    <row r="77" spans="1:5" x14ac:dyDescent="0.25">
      <c r="A77" s="38"/>
      <c r="B77" s="39" t="s">
        <v>45</v>
      </c>
      <c r="C77" s="35"/>
      <c r="D77" s="40">
        <v>4.26</v>
      </c>
    </row>
    <row r="78" spans="1:5" x14ac:dyDescent="0.25">
      <c r="A78" s="38"/>
      <c r="B78" s="39" t="s">
        <v>46</v>
      </c>
      <c r="C78" s="35"/>
      <c r="D78" s="40">
        <v>634.91999999999996</v>
      </c>
    </row>
    <row r="79" spans="1:5" hidden="1" x14ac:dyDescent="0.25">
      <c r="A79" s="38"/>
      <c r="B79" s="39"/>
      <c r="C79" s="35"/>
      <c r="D79" s="35"/>
    </row>
    <row r="80" spans="1:5" ht="15" customHeight="1" x14ac:dyDescent="0.25">
      <c r="A80" s="38"/>
      <c r="B80" s="49"/>
      <c r="C80" s="35"/>
      <c r="D80" s="35"/>
    </row>
    <row r="81" spans="1:4" ht="15" customHeight="1" x14ac:dyDescent="0.25">
      <c r="A81" s="36" t="s">
        <v>48</v>
      </c>
      <c r="B81" s="37" t="s">
        <v>49</v>
      </c>
      <c r="C81" s="35"/>
      <c r="D81" s="27"/>
    </row>
    <row r="82" spans="1:4" ht="39" customHeight="1" x14ac:dyDescent="0.25">
      <c r="A82" s="37"/>
      <c r="B82" s="39" t="s">
        <v>50</v>
      </c>
      <c r="C82" s="35"/>
      <c r="D82" s="27">
        <v>35186.6</v>
      </c>
    </row>
    <row r="83" spans="1:4" ht="32.25" customHeight="1" x14ac:dyDescent="0.25">
      <c r="B83" s="39" t="s">
        <v>47</v>
      </c>
      <c r="C83" s="35"/>
      <c r="D83" s="35">
        <v>1976.33</v>
      </c>
    </row>
    <row r="84" spans="1:4" ht="65.25" customHeight="1" x14ac:dyDescent="0.25">
      <c r="B84" s="39" t="s">
        <v>51</v>
      </c>
      <c r="C84" s="35"/>
      <c r="D84" s="35">
        <v>89.92</v>
      </c>
    </row>
    <row r="85" spans="1:4" ht="33.75" customHeight="1" x14ac:dyDescent="0.25">
      <c r="B85" s="39" t="s">
        <v>52</v>
      </c>
      <c r="C85" s="35"/>
      <c r="D85" s="35">
        <v>9000</v>
      </c>
    </row>
    <row r="86" spans="1:4" ht="32.25" hidden="1" customHeight="1" x14ac:dyDescent="0.25">
      <c r="B86" s="39" t="s">
        <v>53</v>
      </c>
      <c r="C86" s="35"/>
      <c r="D86" s="35"/>
    </row>
    <row r="87" spans="1:4" ht="15" customHeight="1" x14ac:dyDescent="0.25">
      <c r="B87" s="39" t="s">
        <v>54</v>
      </c>
      <c r="C87" s="35"/>
      <c r="D87" s="35">
        <v>828</v>
      </c>
    </row>
    <row r="88" spans="1:4" ht="34.5" hidden="1" customHeight="1" x14ac:dyDescent="0.25">
      <c r="B88" s="39" t="s">
        <v>55</v>
      </c>
      <c r="C88" s="35"/>
      <c r="D88" s="35"/>
    </row>
    <row r="89" spans="1:4" hidden="1" x14ac:dyDescent="0.25">
      <c r="B89" t="s">
        <v>56</v>
      </c>
      <c r="C89" s="35"/>
      <c r="D89" s="35"/>
    </row>
    <row r="90" spans="1:4" hidden="1" x14ac:dyDescent="0.25">
      <c r="B90" s="39" t="s">
        <v>67</v>
      </c>
      <c r="C90" s="35"/>
      <c r="D90" s="35"/>
    </row>
    <row r="91" spans="1:4" x14ac:dyDescent="0.25">
      <c r="B91" s="39" t="s">
        <v>79</v>
      </c>
      <c r="C91" s="35"/>
      <c r="D91" s="35">
        <v>609.80999999999995</v>
      </c>
    </row>
    <row r="92" spans="1:4" x14ac:dyDescent="0.25">
      <c r="B92" s="39" t="s">
        <v>80</v>
      </c>
      <c r="C92" s="35"/>
      <c r="D92" s="35">
        <v>1080</v>
      </c>
    </row>
    <row r="93" spans="1:4" ht="30" x14ac:dyDescent="0.25">
      <c r="B93" s="39" t="s">
        <v>68</v>
      </c>
      <c r="C93" s="35"/>
      <c r="D93" s="35">
        <v>2450</v>
      </c>
    </row>
    <row r="94" spans="1:4" x14ac:dyDescent="0.25">
      <c r="B94" t="s">
        <v>57</v>
      </c>
      <c r="C94" s="35"/>
      <c r="D94" s="35">
        <v>2525.7600000000002</v>
      </c>
    </row>
    <row r="95" spans="1:4" hidden="1" x14ac:dyDescent="0.25">
      <c r="B95" s="39" t="s">
        <v>69</v>
      </c>
      <c r="C95" s="35"/>
      <c r="D95" s="35"/>
    </row>
    <row r="96" spans="1:4" ht="15.75" thickBot="1" x14ac:dyDescent="0.3">
      <c r="C96" s="35"/>
      <c r="D96" s="35"/>
    </row>
    <row r="97" spans="1:4" ht="19.5" thickBot="1" x14ac:dyDescent="0.35">
      <c r="A97" s="63" t="s">
        <v>6</v>
      </c>
      <c r="B97" s="64"/>
      <c r="C97" s="64"/>
      <c r="D97" s="50">
        <f>SUM(D98:D105)</f>
        <v>50217.310000000005</v>
      </c>
    </row>
    <row r="98" spans="1:4" x14ac:dyDescent="0.25">
      <c r="A98" t="s">
        <v>70</v>
      </c>
      <c r="C98" s="35"/>
      <c r="D98" s="35">
        <v>48401.54</v>
      </c>
    </row>
    <row r="99" spans="1:4" x14ac:dyDescent="0.25">
      <c r="A99" t="s">
        <v>71</v>
      </c>
      <c r="C99" s="35"/>
      <c r="D99" s="35">
        <v>29.98</v>
      </c>
    </row>
    <row r="100" spans="1:4" x14ac:dyDescent="0.25">
      <c r="A100" t="s">
        <v>84</v>
      </c>
      <c r="C100" s="35"/>
      <c r="D100" s="35">
        <v>273.25</v>
      </c>
    </row>
    <row r="101" spans="1:4" x14ac:dyDescent="0.25">
      <c r="A101" t="s">
        <v>85</v>
      </c>
      <c r="C101" s="35"/>
      <c r="D101" s="35">
        <v>599.54999999999995</v>
      </c>
    </row>
    <row r="102" spans="1:4" x14ac:dyDescent="0.25">
      <c r="A102" t="s">
        <v>72</v>
      </c>
      <c r="C102" s="35"/>
      <c r="D102" s="35">
        <v>912.99</v>
      </c>
    </row>
    <row r="103" spans="1:4" ht="14.25" hidden="1" customHeight="1" x14ac:dyDescent="0.25">
      <c r="C103" s="35"/>
      <c r="D103" s="35"/>
    </row>
    <row r="104" spans="1:4" hidden="1" x14ac:dyDescent="0.25">
      <c r="C104" s="35"/>
      <c r="D104" s="35"/>
    </row>
    <row r="105" spans="1:4" ht="15.75" thickBot="1" x14ac:dyDescent="0.3">
      <c r="A105" s="38"/>
      <c r="B105" s="39"/>
      <c r="C105" s="35"/>
      <c r="D105" s="35"/>
    </row>
    <row r="106" spans="1:4" ht="15.75" thickBot="1" x14ac:dyDescent="0.3">
      <c r="A106" s="51" t="s">
        <v>7</v>
      </c>
      <c r="B106" s="42"/>
      <c r="C106" s="43"/>
      <c r="D106" s="50">
        <v>5880.58</v>
      </c>
    </row>
    <row r="107" spans="1:4" x14ac:dyDescent="0.25">
      <c r="A107" s="38"/>
      <c r="B107" s="39"/>
      <c r="C107" s="35"/>
      <c r="D107" s="35"/>
    </row>
    <row r="108" spans="1:4" hidden="1" x14ac:dyDescent="0.25">
      <c r="A108" s="38"/>
      <c r="B108" s="39"/>
      <c r="C108" s="35"/>
      <c r="D108" s="35"/>
    </row>
    <row r="109" spans="1:4" ht="15.75" hidden="1" thickBot="1" x14ac:dyDescent="0.3">
      <c r="A109" s="38"/>
      <c r="B109" s="39"/>
      <c r="C109" s="35"/>
      <c r="D109" s="35"/>
    </row>
    <row r="110" spans="1:4" ht="15.75" hidden="1" thickBot="1" x14ac:dyDescent="0.3">
      <c r="A110" s="51" t="s">
        <v>8</v>
      </c>
      <c r="B110" s="42"/>
      <c r="C110" s="43"/>
      <c r="D110" s="50">
        <f>SUM(D111:D114)</f>
        <v>0</v>
      </c>
    </row>
    <row r="111" spans="1:4" hidden="1" x14ac:dyDescent="0.25">
      <c r="B111" s="38" t="s">
        <v>58</v>
      </c>
      <c r="C111" s="35"/>
      <c r="D111" s="35"/>
    </row>
    <row r="112" spans="1:4" hidden="1" x14ac:dyDescent="0.25">
      <c r="B112" s="38" t="s">
        <v>73</v>
      </c>
      <c r="C112" s="35"/>
      <c r="D112" s="35"/>
    </row>
    <row r="113" spans="1:5" hidden="1" x14ac:dyDescent="0.25">
      <c r="B113" s="38" t="s">
        <v>74</v>
      </c>
      <c r="C113" s="35"/>
      <c r="D113" s="35"/>
    </row>
    <row r="114" spans="1:5" ht="15.75" hidden="1" thickBot="1" x14ac:dyDescent="0.3">
      <c r="A114" s="38"/>
      <c r="B114" s="39"/>
      <c r="C114" s="35"/>
      <c r="D114" s="35"/>
    </row>
    <row r="115" spans="1:5" ht="15.75" hidden="1" thickBot="1" x14ac:dyDescent="0.3">
      <c r="A115" s="51" t="s">
        <v>9</v>
      </c>
      <c r="B115" s="42"/>
      <c r="C115" s="43"/>
      <c r="D115" s="50">
        <f>SUM(D116:D118)</f>
        <v>0</v>
      </c>
    </row>
    <row r="116" spans="1:5" hidden="1" x14ac:dyDescent="0.25">
      <c r="B116" s="38" t="s">
        <v>75</v>
      </c>
      <c r="C116" s="35"/>
      <c r="D116" s="35"/>
      <c r="E116" s="27"/>
    </row>
    <row r="117" spans="1:5" hidden="1" x14ac:dyDescent="0.25">
      <c r="B117" s="38" t="s">
        <v>76</v>
      </c>
      <c r="C117" s="35"/>
      <c r="D117" s="35"/>
    </row>
    <row r="118" spans="1:5" ht="15.75" thickBot="1" x14ac:dyDescent="0.3">
      <c r="A118" s="38"/>
      <c r="B118" s="39"/>
      <c r="C118" s="35"/>
      <c r="D118" s="35"/>
    </row>
    <row r="119" spans="1:5" ht="15.75" thickBot="1" x14ac:dyDescent="0.3">
      <c r="A119" s="51" t="s">
        <v>10</v>
      </c>
      <c r="B119" s="42"/>
      <c r="C119" s="43"/>
      <c r="D119" s="50">
        <v>7869.81</v>
      </c>
    </row>
    <row r="120" spans="1:5" x14ac:dyDescent="0.25">
      <c r="A120" s="38"/>
      <c r="B120" s="39"/>
      <c r="C120" s="35"/>
      <c r="D120" s="35"/>
    </row>
    <row r="121" spans="1:5" hidden="1" x14ac:dyDescent="0.25">
      <c r="A121" s="38"/>
      <c r="B121" s="52"/>
      <c r="C121" s="35"/>
      <c r="D121" s="35"/>
    </row>
    <row r="122" spans="1:5" ht="15.75" hidden="1" thickBot="1" x14ac:dyDescent="0.3">
      <c r="A122" s="36"/>
      <c r="B122" s="37"/>
      <c r="C122" s="35"/>
      <c r="D122" s="27"/>
    </row>
    <row r="123" spans="1:5" ht="15.75" hidden="1" thickBot="1" x14ac:dyDescent="0.3">
      <c r="A123" s="51" t="s">
        <v>11</v>
      </c>
      <c r="B123" s="42"/>
      <c r="C123" s="43"/>
      <c r="D123" s="50"/>
    </row>
    <row r="124" spans="1:5" hidden="1" x14ac:dyDescent="0.25">
      <c r="B124" s="39"/>
      <c r="C124" s="35"/>
      <c r="D124" s="35"/>
    </row>
    <row r="125" spans="1:5" hidden="1" x14ac:dyDescent="0.25">
      <c r="B125" s="39"/>
      <c r="C125" s="35"/>
      <c r="D125" s="35"/>
    </row>
    <row r="126" spans="1:5" hidden="1" x14ac:dyDescent="0.25">
      <c r="B126" s="39"/>
      <c r="C126" s="35"/>
      <c r="D126" s="35"/>
    </row>
    <row r="127" spans="1:5" ht="15.75" thickBot="1" x14ac:dyDescent="0.3">
      <c r="B127" s="39"/>
      <c r="C127" s="35"/>
      <c r="D127" s="35"/>
    </row>
    <row r="128" spans="1:5" ht="15.75" thickBot="1" x14ac:dyDescent="0.3">
      <c r="A128" s="51" t="s">
        <v>12</v>
      </c>
      <c r="B128" s="42"/>
      <c r="C128" s="43"/>
      <c r="D128" s="50">
        <v>758.77</v>
      </c>
    </row>
    <row r="129" spans="1:4" x14ac:dyDescent="0.25">
      <c r="B129" s="39"/>
      <c r="C129" s="35"/>
      <c r="D129" s="35"/>
    </row>
    <row r="130" spans="1:4" hidden="1" x14ac:dyDescent="0.25">
      <c r="C130" s="35"/>
      <c r="D130" s="35"/>
    </row>
    <row r="131" spans="1:4" hidden="1" x14ac:dyDescent="0.25">
      <c r="C131" s="35"/>
      <c r="D131" s="35"/>
    </row>
    <row r="132" spans="1:4" ht="15.75" thickBot="1" x14ac:dyDescent="0.3">
      <c r="C132" s="35"/>
      <c r="D132" s="35"/>
    </row>
    <row r="133" spans="1:4" ht="15.75" thickBot="1" x14ac:dyDescent="0.3">
      <c r="A133" s="51" t="s">
        <v>13</v>
      </c>
      <c r="B133" s="42"/>
      <c r="C133" s="43"/>
      <c r="D133" s="50">
        <v>33365.839999999997</v>
      </c>
    </row>
    <row r="134" spans="1:4" x14ac:dyDescent="0.25">
      <c r="A134" s="61"/>
      <c r="B134" s="61"/>
      <c r="C134" s="61"/>
      <c r="D134" s="27"/>
    </row>
    <row r="135" spans="1:4" hidden="1" x14ac:dyDescent="0.25">
      <c r="B135" s="39"/>
      <c r="C135" s="35"/>
      <c r="D135" s="35"/>
    </row>
    <row r="136" spans="1:4" ht="15.75" hidden="1" thickBot="1" x14ac:dyDescent="0.3">
      <c r="B136" s="39"/>
      <c r="C136" s="35"/>
      <c r="D136" s="35"/>
    </row>
    <row r="137" spans="1:4" ht="15.75" hidden="1" thickBot="1" x14ac:dyDescent="0.3">
      <c r="A137" s="51" t="s">
        <v>14</v>
      </c>
      <c r="B137" s="42"/>
      <c r="C137" s="43"/>
      <c r="D137" s="50"/>
    </row>
    <row r="138" spans="1:4" hidden="1" x14ac:dyDescent="0.25">
      <c r="B138" s="39"/>
      <c r="C138" s="35"/>
      <c r="D138" s="35"/>
    </row>
    <row r="139" spans="1:4" hidden="1" x14ac:dyDescent="0.25">
      <c r="B139" s="39"/>
      <c r="C139" s="35"/>
      <c r="D139" s="35"/>
    </row>
    <row r="140" spans="1:4" ht="15.75" hidden="1" thickBot="1" x14ac:dyDescent="0.3">
      <c r="B140" s="39"/>
      <c r="C140" s="35"/>
      <c r="D140" s="35"/>
    </row>
    <row r="141" spans="1:4" ht="15.75" hidden="1" thickBot="1" x14ac:dyDescent="0.3">
      <c r="A141" s="51" t="s">
        <v>15</v>
      </c>
      <c r="B141" s="42"/>
      <c r="C141" s="43"/>
      <c r="D141" s="50"/>
    </row>
    <row r="142" spans="1:4" hidden="1" x14ac:dyDescent="0.25">
      <c r="A142" t="s">
        <v>77</v>
      </c>
      <c r="C142" s="35"/>
      <c r="D142" s="35"/>
    </row>
    <row r="143" spans="1:4" hidden="1" x14ac:dyDescent="0.25">
      <c r="A143" t="s">
        <v>78</v>
      </c>
      <c r="C143" s="35"/>
      <c r="D143" s="35"/>
    </row>
    <row r="144" spans="1:4" ht="15.75" hidden="1" thickBot="1" x14ac:dyDescent="0.3">
      <c r="A144" s="61"/>
      <c r="B144" s="61"/>
      <c r="C144" s="61"/>
      <c r="D144" s="27"/>
    </row>
    <row r="145" spans="1:4" ht="15.75" hidden="1" thickBot="1" x14ac:dyDescent="0.3">
      <c r="A145" s="51" t="s">
        <v>16</v>
      </c>
      <c r="B145" s="42"/>
      <c r="C145" s="43"/>
      <c r="D145" s="50"/>
    </row>
    <row r="146" spans="1:4" hidden="1" x14ac:dyDescent="0.25">
      <c r="C146" s="35"/>
      <c r="D146" s="35"/>
    </row>
    <row r="147" spans="1:4" hidden="1" x14ac:dyDescent="0.25">
      <c r="C147" s="35"/>
      <c r="D147" s="35"/>
    </row>
    <row r="148" spans="1:4" ht="15.75" hidden="1" thickBot="1" x14ac:dyDescent="0.3">
      <c r="A148" s="61"/>
      <c r="B148" s="61"/>
      <c r="C148" s="61"/>
      <c r="D148" s="27"/>
    </row>
    <row r="149" spans="1:4" ht="15.75" hidden="1" thickBot="1" x14ac:dyDescent="0.3">
      <c r="A149" s="51" t="s">
        <v>17</v>
      </c>
      <c r="B149" s="42"/>
      <c r="C149" s="43"/>
      <c r="D149" s="50"/>
    </row>
    <row r="150" spans="1:4" hidden="1" x14ac:dyDescent="0.25">
      <c r="C150" s="35"/>
      <c r="D150" s="35"/>
    </row>
    <row r="151" spans="1:4" hidden="1" x14ac:dyDescent="0.25">
      <c r="C151" s="35"/>
      <c r="D151" s="35"/>
    </row>
    <row r="152" spans="1:4" ht="15.75" hidden="1" thickBot="1" x14ac:dyDescent="0.3">
      <c r="A152" s="61"/>
      <c r="B152" s="61"/>
      <c r="C152" s="61"/>
      <c r="D152" s="27"/>
    </row>
    <row r="153" spans="1:4" ht="15.75" hidden="1" thickBot="1" x14ac:dyDescent="0.3">
      <c r="A153" s="51" t="s">
        <v>18</v>
      </c>
      <c r="B153" s="42"/>
      <c r="C153" s="43"/>
      <c r="D153" s="50"/>
    </row>
    <row r="154" spans="1:4" hidden="1" x14ac:dyDescent="0.25">
      <c r="C154" s="35"/>
      <c r="D154" s="35"/>
    </row>
    <row r="155" spans="1:4" hidden="1" x14ac:dyDescent="0.25">
      <c r="C155" s="35"/>
      <c r="D155" s="35"/>
    </row>
    <row r="156" spans="1:4" ht="15.75" hidden="1" thickBot="1" x14ac:dyDescent="0.3">
      <c r="A156" s="61"/>
      <c r="B156" s="61"/>
      <c r="C156" s="61"/>
      <c r="D156" s="27"/>
    </row>
    <row r="157" spans="1:4" ht="15.75" hidden="1" thickBot="1" x14ac:dyDescent="0.3">
      <c r="A157" s="51" t="s">
        <v>19</v>
      </c>
      <c r="B157" s="42"/>
      <c r="C157" s="43"/>
      <c r="D157" s="50"/>
    </row>
    <row r="158" spans="1:4" hidden="1" x14ac:dyDescent="0.25">
      <c r="C158" s="35"/>
      <c r="D158" s="35"/>
    </row>
    <row r="159" spans="1:4" hidden="1" x14ac:dyDescent="0.25">
      <c r="C159" s="35"/>
      <c r="D159" s="35"/>
    </row>
    <row r="160" spans="1:4" ht="15.75" hidden="1" thickBot="1" x14ac:dyDescent="0.3">
      <c r="A160" s="61"/>
      <c r="B160" s="61"/>
      <c r="C160" s="61"/>
      <c r="D160" s="27"/>
    </row>
    <row r="161" spans="1:4" ht="15.75" hidden="1" thickBot="1" x14ac:dyDescent="0.3">
      <c r="A161" s="51" t="s">
        <v>20</v>
      </c>
      <c r="B161" s="42"/>
      <c r="C161" s="43"/>
      <c r="D161" s="50"/>
    </row>
    <row r="162" spans="1:4" hidden="1" x14ac:dyDescent="0.25"/>
    <row r="163" spans="1:4" hidden="1" x14ac:dyDescent="0.25"/>
    <row r="164" spans="1:4" hidden="1" x14ac:dyDescent="0.25"/>
    <row r="165" spans="1:4" hidden="1" x14ac:dyDescent="0.25">
      <c r="C165" s="35"/>
      <c r="D165" s="35"/>
    </row>
    <row r="166" spans="1:4" hidden="1" x14ac:dyDescent="0.25">
      <c r="C166" s="35"/>
      <c r="D166" s="35"/>
    </row>
    <row r="167" spans="1:4" hidden="1" x14ac:dyDescent="0.25">
      <c r="A167" s="65" t="s">
        <v>5</v>
      </c>
      <c r="B167" s="66"/>
      <c r="C167" s="67"/>
      <c r="D167" s="41"/>
    </row>
    <row r="168" spans="1:4" hidden="1" x14ac:dyDescent="0.25">
      <c r="B168" t="s">
        <v>59</v>
      </c>
      <c r="C168" s="35"/>
      <c r="D168" s="35"/>
    </row>
    <row r="169" spans="1:4" hidden="1" x14ac:dyDescent="0.25">
      <c r="C169" s="35"/>
      <c r="D169" s="35"/>
    </row>
    <row r="170" spans="1:4" hidden="1" x14ac:dyDescent="0.25">
      <c r="C170" s="35"/>
      <c r="D170" s="35"/>
    </row>
    <row r="171" spans="1:4" hidden="1" x14ac:dyDescent="0.25">
      <c r="A171" s="65" t="s">
        <v>5</v>
      </c>
      <c r="B171" s="66"/>
      <c r="C171" s="67"/>
      <c r="D171" s="41"/>
    </row>
    <row r="172" spans="1:4" hidden="1" x14ac:dyDescent="0.25">
      <c r="B172" t="s">
        <v>60</v>
      </c>
      <c r="C172" s="35"/>
      <c r="D172" s="35"/>
    </row>
    <row r="173" spans="1:4" hidden="1" x14ac:dyDescent="0.25">
      <c r="C173" s="35"/>
      <c r="D173" s="35"/>
    </row>
    <row r="174" spans="1:4" hidden="1" x14ac:dyDescent="0.25">
      <c r="C174" s="35"/>
      <c r="D174" s="35"/>
    </row>
    <row r="175" spans="1:4" hidden="1" x14ac:dyDescent="0.25">
      <c r="A175" s="65" t="s">
        <v>5</v>
      </c>
      <c r="B175" s="66"/>
      <c r="C175" s="67"/>
      <c r="D175" s="41"/>
    </row>
    <row r="176" spans="1:4" hidden="1" x14ac:dyDescent="0.25">
      <c r="B176" t="s">
        <v>61</v>
      </c>
      <c r="C176" s="35"/>
    </row>
    <row r="177" spans="2:2" hidden="1" x14ac:dyDescent="0.25"/>
    <row r="178" spans="2:2" hidden="1" x14ac:dyDescent="0.25"/>
    <row r="179" spans="2:2" hidden="1" x14ac:dyDescent="0.25"/>
    <row r="182" spans="2:2" x14ac:dyDescent="0.25">
      <c r="B182" t="s">
        <v>91</v>
      </c>
    </row>
    <row r="185" spans="2:2" x14ac:dyDescent="0.25">
      <c r="B185" t="s">
        <v>92</v>
      </c>
    </row>
  </sheetData>
  <mergeCells count="13">
    <mergeCell ref="A171:C171"/>
    <mergeCell ref="A175:C175"/>
    <mergeCell ref="A144:C144"/>
    <mergeCell ref="A167:C167"/>
    <mergeCell ref="A148:C148"/>
    <mergeCell ref="A152:C152"/>
    <mergeCell ref="A156:C156"/>
    <mergeCell ref="A160:C160"/>
    <mergeCell ref="A134:C134"/>
    <mergeCell ref="A38:B38"/>
    <mergeCell ref="A45:C45"/>
    <mergeCell ref="A56:C56"/>
    <mergeCell ref="A97:C97"/>
  </mergeCells>
  <pageMargins left="0.51181102362204722" right="0.51181102362204722" top="0.9448818897637796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Богд.4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2019-03-27T08:31:57Z</dcterms:modified>
</cp:coreProperties>
</file>