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D3A40C4-2BC0-4B4D-B870-DBEE6E7843B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Окт.20а" sheetId="6" r:id="rId1"/>
  </sheets>
  <calcPr calcId="181029"/>
</workbook>
</file>

<file path=xl/calcChain.xml><?xml version="1.0" encoding="utf-8"?>
<calcChain xmlns="http://schemas.openxmlformats.org/spreadsheetml/2006/main">
  <c r="M34" i="6" l="1"/>
  <c r="D66" i="6" l="1"/>
  <c r="D76" i="6"/>
  <c r="D65" i="6"/>
  <c r="D57" i="6" s="1"/>
  <c r="D69" i="6"/>
  <c r="D67" i="6"/>
  <c r="D110" i="6"/>
  <c r="D98" i="6" l="1"/>
  <c r="F39" i="6" s="1"/>
  <c r="D45" i="6"/>
  <c r="D39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C37" i="6"/>
  <c r="M31" i="6"/>
  <c r="L31" i="6"/>
  <c r="J31" i="6"/>
  <c r="M30" i="6"/>
  <c r="L30" i="6"/>
  <c r="J30" i="6"/>
  <c r="M29" i="6"/>
  <c r="L29" i="6"/>
  <c r="J29" i="6"/>
  <c r="C29" i="6" s="1"/>
  <c r="M28" i="6"/>
  <c r="L28" i="6"/>
  <c r="J28" i="6"/>
  <c r="M27" i="6"/>
  <c r="L27" i="6"/>
  <c r="J27" i="6"/>
  <c r="M26" i="6"/>
  <c r="L26" i="6"/>
  <c r="L19" i="6" s="1"/>
  <c r="J26" i="6"/>
  <c r="C25" i="6"/>
  <c r="C24" i="6"/>
  <c r="C23" i="6"/>
  <c r="C22" i="6"/>
  <c r="C21" i="6"/>
  <c r="C20" i="6"/>
  <c r="T19" i="6"/>
  <c r="S19" i="6"/>
  <c r="R19" i="6"/>
  <c r="Q19" i="6"/>
  <c r="P19" i="6"/>
  <c r="O19" i="6"/>
  <c r="N19" i="6"/>
  <c r="K19" i="6"/>
  <c r="I19" i="6"/>
  <c r="H19" i="6"/>
  <c r="G19" i="6"/>
  <c r="F19" i="6"/>
  <c r="E19" i="6"/>
  <c r="D19" i="6"/>
  <c r="M18" i="6"/>
  <c r="L18" i="6"/>
  <c r="J18" i="6"/>
  <c r="M17" i="6"/>
  <c r="L17" i="6"/>
  <c r="J17" i="6"/>
  <c r="M16" i="6"/>
  <c r="M6" i="6" s="1"/>
  <c r="L16" i="6"/>
  <c r="J16" i="6"/>
  <c r="C16" i="6" s="1"/>
  <c r="M15" i="6"/>
  <c r="L15" i="6"/>
  <c r="J15" i="6"/>
  <c r="C14" i="6"/>
  <c r="M13" i="6"/>
  <c r="L13" i="6"/>
  <c r="J13" i="6"/>
  <c r="C12" i="6"/>
  <c r="C11" i="6"/>
  <c r="C10" i="6"/>
  <c r="C9" i="6"/>
  <c r="C8" i="6"/>
  <c r="C7" i="6"/>
  <c r="T6" i="6"/>
  <c r="T38" i="6" s="1"/>
  <c r="S6" i="6"/>
  <c r="S32" i="6" s="1"/>
  <c r="R6" i="6"/>
  <c r="R38" i="6" s="1"/>
  <c r="Q6" i="6"/>
  <c r="Q32" i="6" s="1"/>
  <c r="P6" i="6"/>
  <c r="P38" i="6" s="1"/>
  <c r="O6" i="6"/>
  <c r="O32" i="6" s="1"/>
  <c r="N6" i="6"/>
  <c r="N38" i="6" s="1"/>
  <c r="K6" i="6"/>
  <c r="I6" i="6"/>
  <c r="H6" i="6"/>
  <c r="H38" i="6" s="1"/>
  <c r="G6" i="6"/>
  <c r="F6" i="6"/>
  <c r="F38" i="6" s="1"/>
  <c r="E6" i="6"/>
  <c r="D6" i="6"/>
  <c r="D38" i="6" s="1"/>
  <c r="P32" i="6" l="1"/>
  <c r="T32" i="6"/>
  <c r="E32" i="6"/>
  <c r="G32" i="6"/>
  <c r="I32" i="6"/>
  <c r="C17" i="6"/>
  <c r="C28" i="6"/>
  <c r="H40" i="6"/>
  <c r="P40" i="6"/>
  <c r="T40" i="6"/>
  <c r="F40" i="6"/>
  <c r="J6" i="6"/>
  <c r="C15" i="6"/>
  <c r="D32" i="6"/>
  <c r="H32" i="6"/>
  <c r="C27" i="6"/>
  <c r="C31" i="6"/>
  <c r="N40" i="6"/>
  <c r="R40" i="6"/>
  <c r="K32" i="6"/>
  <c r="L6" i="6"/>
  <c r="C6" i="6" s="1"/>
  <c r="C18" i="6"/>
  <c r="C26" i="6"/>
  <c r="C30" i="6"/>
  <c r="M19" i="6"/>
  <c r="M32" i="6" s="1"/>
  <c r="D43" i="6"/>
  <c r="D44" i="6" s="1"/>
  <c r="E39" i="6" s="1"/>
  <c r="D40" i="6"/>
  <c r="L32" i="6"/>
  <c r="L38" i="6"/>
  <c r="L40" i="6" s="1"/>
  <c r="J38" i="6"/>
  <c r="J40" i="6" s="1"/>
  <c r="J19" i="6"/>
  <c r="J32" i="6" s="1"/>
  <c r="F32" i="6"/>
  <c r="N32" i="6"/>
  <c r="R32" i="6"/>
  <c r="G38" i="6"/>
  <c r="G40" i="6" s="1"/>
  <c r="K38" i="6"/>
  <c r="K40" i="6" s="1"/>
  <c r="O38" i="6"/>
  <c r="O40" i="6" s="1"/>
  <c r="S38" i="6"/>
  <c r="S40" i="6" s="1"/>
  <c r="C13" i="6"/>
  <c r="E38" i="6"/>
  <c r="I38" i="6"/>
  <c r="I40" i="6" s="1"/>
  <c r="M38" i="6"/>
  <c r="M40" i="6" s="1"/>
  <c r="Q38" i="6"/>
  <c r="Q40" i="6" s="1"/>
  <c r="C19" i="6" l="1"/>
  <c r="E40" i="6"/>
  <c r="C39" i="6"/>
  <c r="C32" i="6"/>
  <c r="C38" i="6"/>
  <c r="C40" i="6" l="1"/>
</calcChain>
</file>

<file path=xl/sharedStrings.xml><?xml version="1.0" encoding="utf-8"?>
<sst xmlns="http://schemas.openxmlformats.org/spreadsheetml/2006/main" count="116" uniqueCount="85">
  <si>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</si>
  <si>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</si>
  <si>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</si>
  <si>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</si>
  <si>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</si>
  <si>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</si>
  <si>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</si>
  <si>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</si>
  <si>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</si>
  <si>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</si>
  <si>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</si>
  <si>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</si>
  <si>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</si>
  <si>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</si>
  <si>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</si>
  <si>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</si>
  <si>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</si>
  <si>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</si>
  <si>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</si>
  <si>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</si>
  <si>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</si>
  <si>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</si>
  <si>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</si>
  <si>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</si>
  <si>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</si>
  <si>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</si>
  <si>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</si>
  <si>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</si>
  <si>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</si>
  <si>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</si>
  <si>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</si>
  <si>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</si>
  <si>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</si>
  <si>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</si>
  <si>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</si>
  <si>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</si>
  <si>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</si>
  <si>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</si>
  <si>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</si>
  <si>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</si>
  <si>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</si>
  <si>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</si>
  <si>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</si>
  <si>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</si>
  <si>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</si>
  <si>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</si>
  <si>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</si>
  <si>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</si>
  <si>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</si>
  <si>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</si>
  <si>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</si>
  <si>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</si>
  <si>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</si>
  <si>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</si>
  <si>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</si>
  <si>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</si>
  <si>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</si>
  <si>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</si>
  <si>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</si>
  <si>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</si>
  <si>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ФОТ дворников с отчислениями</t>
  </si>
  <si>
    <t>г. Кохма, ул. Октябрьская, д. 20а</t>
  </si>
  <si>
    <t>Налог УСН 1%</t>
  </si>
  <si>
    <t>Обслуживание УУТЭ</t>
  </si>
  <si>
    <t>Материалы</t>
  </si>
  <si>
    <t>Сопровождение программы 1с Бух.</t>
  </si>
  <si>
    <t>Услуги  МФЦ</t>
  </si>
  <si>
    <t>Дератизация помещений</t>
  </si>
  <si>
    <t>Спецодежда</t>
  </si>
  <si>
    <t>Услуги по аренде экскаватора-погрузчика</t>
  </si>
  <si>
    <t>в т.ч. Песок,инвентарь и т.д.</t>
  </si>
  <si>
    <t>Страхование лифтов</t>
  </si>
  <si>
    <t>Техническое обслуживание лифтов</t>
  </si>
  <si>
    <t>Техническое освидетельствование лифтов</t>
  </si>
  <si>
    <t>Поверка достоверности сведений показаний ИПУ</t>
  </si>
  <si>
    <t>Программирование 3-ф электронного счетчика</t>
  </si>
  <si>
    <t>Ремонт инженерного оборудования</t>
  </si>
  <si>
    <t>Текущий ремонт канализационной насосной станции</t>
  </si>
  <si>
    <t>Текущий ремонт мест общего пользования</t>
  </si>
  <si>
    <t>Услуги автовышки</t>
  </si>
  <si>
    <t>Чистка КНС (колодца)</t>
  </si>
  <si>
    <t>Наличислено средств для выполнения работ в текущем периоде, руб</t>
  </si>
  <si>
    <t>Генеральный директор __________________________ Балыков А.И.</t>
  </si>
  <si>
    <t>Председатель Срвета МКД __________________________ (____________________________)</t>
  </si>
  <si>
    <t>Отчет по затратам  за 2018год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</si>
</sst>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0" applyFont="1"/>
    <xf numFmtId="4" fontId="3" fillId="0" borderId="9" xfId="0" applyNumberFormat="1" applyFont="1" applyBorder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3" fillId="0" borderId="0" xfId="0" applyNumberFormat="1" applyFont="1"/>
    <xf numFmtId="4" fontId="12" fillId="0" borderId="0" xfId="0" applyNumberFormat="1" applyFont="1" applyAlignment="1">
      <alignment horizontal="right"/>
    </xf>
    <xf numFmtId="4" fontId="12" fillId="0" borderId="0" xfId="0" applyNumberFormat="1" applyFont="1"/>
    <xf numFmtId="4" fontId="6" fillId="0" borderId="1" xfId="0" applyNumberFormat="1" applyFont="1" applyBorder="1"/>
    <xf numFmtId="4" fontId="6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70"/>
  <sheetViews>
    <sheetView tabSelected="1" zoomScaleNormal="100" workbookViewId="0">
      <selection activeCell="W32" sqref="W32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7.7109375" customWidth="1"/>
    <col min="6" max="6" width="14.5703125" customWidth="1"/>
    <col min="7" max="7" width="15.7109375" hidden="1" customWidth="1"/>
    <col min="8" max="8" width="15.85546875" customWidth="1"/>
    <col min="9" max="9" width="14.28515625" hidden="1" customWidth="1"/>
    <col min="10" max="10" width="17.42578125" customWidth="1"/>
    <col min="11" max="11" width="14.7109375" customWidth="1"/>
    <col min="12" max="13" width="13.42578125" customWidth="1"/>
    <col min="14" max="14" width="13.42578125" hidden="1" customWidth="1"/>
    <col min="15" max="15" width="14.85546875" hidden="1" customWidth="1"/>
    <col min="16" max="16" width="17.28515625" hidden="1" customWidth="1"/>
    <col min="17" max="17" width="14.85546875" hidden="1" customWidth="1"/>
    <col min="18" max="18" width="14.28515625" hidden="1" customWidth="1"/>
    <col min="19" max="19" width="14" hidden="1" customWidth="1"/>
    <col min="20" max="20" width="13.85546875" hidden="1" customWidth="1"/>
    <col min="21" max="21" width="0" hidden="1" customWidth="1"/>
    <col min="258" max="258" width="35.42578125" customWidth="1"/>
    <col min="259" max="259" width="18.28515625" customWidth="1"/>
    <col min="260" max="260" width="16.85546875" customWidth="1"/>
    <col min="261" max="261" width="17.710937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70" width="13.425781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7.710937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6" width="13.425781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7.710937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2" width="13.425781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7.710937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8" width="13.425781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7.710937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4" width="13.425781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7.710937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50" width="13.425781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7.710937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6" width="13.425781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7.710937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2" width="13.425781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7.710937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8" width="13.425781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7.710937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4" width="13.425781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7.710937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30" width="13.425781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7.710937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6" width="13.425781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7.710937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2" width="13.425781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7.710937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8" width="13.425781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7.710937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4" width="13.425781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7.710937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10" width="13.425781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7.710937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6" width="13.425781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7.710937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2" width="13.425781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7.710937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8" width="13.425781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7.710937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4" width="13.425781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7.710937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90" width="13.425781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7.710937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6" width="13.425781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7.710937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2" width="13.425781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7.710937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8" width="13.425781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7.710937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4" width="13.425781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7.710937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70" width="13.425781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7.710937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6" width="13.425781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7.710937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2" width="13.425781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7.710937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8" width="13.425781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7.710937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4" width="13.425781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7.710937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50" width="13.425781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7.710937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6" width="13.425781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7.710937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2" width="13.425781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7.710937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8" width="13.425781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7.710937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4" width="13.425781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7.710937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30" width="13.425781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7.710937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6" width="13.425781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7.710937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2" width="13.425781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7.710937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8" width="13.425781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7.710937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4" width="13.425781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7.710937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10" width="13.425781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7.710937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6" width="13.425781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7.710937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2" width="13.425781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7.710937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8" width="13.425781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7.710937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4" width="13.425781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7.710937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90" width="13.425781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7.710937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6" width="13.425781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7.710937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2" width="13.425781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7.710937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8" width="13.425781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7.710937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4" width="13.425781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7.710937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70" width="13.425781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7.710937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6" width="13.425781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7.710937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2" width="13.425781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7.710937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8" width="13.425781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7.710937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4" width="13.425781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7.710937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50" width="13.425781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7.710937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6" width="13.425781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7.710937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2" width="13.425781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7.710937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8" width="13.425781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7.710937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4" width="13.425781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7.710937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30" width="13.425781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7.710937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6" width="13.425781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7.710937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2" width="13.425781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2" customFormat="1" ht="31.5" x14ac:dyDescent="0.5">
      <c r="A1" s="51" t="s">
        <v>0</v>
      </c>
      <c r="M1" s="53" t="s">
        <v>61</v>
      </c>
    </row>
    <row r="2" spans="1:20" ht="7.5" customHeight="1" x14ac:dyDescent="0.3">
      <c r="A2" s="1"/>
    </row>
    <row r="3" spans="1:20" ht="9.75" customHeight="1" x14ac:dyDescent="0.25"/>
    <row r="4" spans="1:20" s="3" customFormat="1" ht="52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1513906.59</v>
      </c>
      <c r="D6" s="10">
        <f>SUM(D7:D18)</f>
        <v>228866.24999999997</v>
      </c>
      <c r="E6" s="10">
        <f t="shared" ref="E6:T6" si="1">SUM(E7:E18)</f>
        <v>776618.60000000009</v>
      </c>
      <c r="F6" s="10">
        <f t="shared" si="1"/>
        <v>202927.59</v>
      </c>
      <c r="G6" s="10">
        <f t="shared" si="1"/>
        <v>0</v>
      </c>
      <c r="H6" s="10">
        <f t="shared" si="1"/>
        <v>180041.04000000004</v>
      </c>
      <c r="I6" s="10">
        <f t="shared" si="1"/>
        <v>0</v>
      </c>
      <c r="J6" s="10">
        <f t="shared" si="1"/>
        <v>5939.420000000001</v>
      </c>
      <c r="K6" s="10">
        <f t="shared" si="1"/>
        <v>27969.730000000003</v>
      </c>
      <c r="L6" s="10">
        <f t="shared" si="1"/>
        <v>11492.220000000001</v>
      </c>
      <c r="M6" s="10">
        <f t="shared" si="1"/>
        <v>80051.739999999991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18.75" x14ac:dyDescent="0.3">
      <c r="A8" s="4"/>
      <c r="B8" s="12">
        <v>43132</v>
      </c>
      <c r="C8" s="6">
        <f t="shared" si="0"/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18.75" x14ac:dyDescent="0.3">
      <c r="A9" s="4"/>
      <c r="B9" s="12">
        <v>43160</v>
      </c>
      <c r="C9" s="6">
        <f t="shared" si="0"/>
        <v>156149.65000000002</v>
      </c>
      <c r="D9" s="6">
        <v>22449</v>
      </c>
      <c r="E9" s="6">
        <v>76176.91</v>
      </c>
      <c r="F9" s="6">
        <v>19904.72</v>
      </c>
      <c r="G9" s="6"/>
      <c r="H9" s="6">
        <v>17659.82</v>
      </c>
      <c r="I9" s="6"/>
      <c r="J9" s="6">
        <v>1260.76</v>
      </c>
      <c r="K9" s="6"/>
      <c r="L9" s="6">
        <v>2070.44</v>
      </c>
      <c r="M9" s="6">
        <v>16628</v>
      </c>
      <c r="N9" s="6"/>
      <c r="O9" s="6"/>
      <c r="P9" s="6"/>
      <c r="Q9" s="6"/>
      <c r="R9" s="6"/>
      <c r="S9" s="6"/>
      <c r="T9" s="6"/>
    </row>
    <row r="10" spans="1:20" s="7" customFormat="1" ht="18.75" x14ac:dyDescent="0.3">
      <c r="A10" s="4"/>
      <c r="B10" s="12">
        <v>43191</v>
      </c>
      <c r="C10" s="6">
        <f t="shared" si="0"/>
        <v>156149.65000000002</v>
      </c>
      <c r="D10" s="6">
        <v>22449</v>
      </c>
      <c r="E10" s="6">
        <v>76176.91</v>
      </c>
      <c r="F10" s="6">
        <v>19904.72</v>
      </c>
      <c r="G10" s="6"/>
      <c r="H10" s="6">
        <v>17659.82</v>
      </c>
      <c r="I10" s="6"/>
      <c r="J10" s="6">
        <v>1260.76</v>
      </c>
      <c r="K10" s="6"/>
      <c r="L10" s="6">
        <v>2070.44</v>
      </c>
      <c r="M10" s="6">
        <v>16628</v>
      </c>
      <c r="N10" s="6"/>
      <c r="O10" s="6"/>
      <c r="P10" s="6"/>
      <c r="Q10" s="6"/>
      <c r="R10" s="6"/>
      <c r="S10" s="6"/>
      <c r="T10" s="6"/>
    </row>
    <row r="11" spans="1:20" s="7" customFormat="1" ht="18.75" x14ac:dyDescent="0.3">
      <c r="A11" s="4"/>
      <c r="B11" s="12">
        <v>43221</v>
      </c>
      <c r="C11" s="6">
        <f t="shared" si="0"/>
        <v>156298.54999999999</v>
      </c>
      <c r="D11" s="6">
        <v>22470.38</v>
      </c>
      <c r="E11" s="6">
        <v>76249.64</v>
      </c>
      <c r="F11" s="6">
        <v>19923.72</v>
      </c>
      <c r="G11" s="6"/>
      <c r="H11" s="6">
        <v>17676.7</v>
      </c>
      <c r="I11" s="6"/>
      <c r="J11" s="6">
        <v>1261.9000000000001</v>
      </c>
      <c r="K11" s="6"/>
      <c r="L11" s="6">
        <v>2072.37</v>
      </c>
      <c r="M11" s="6">
        <v>16643.84</v>
      </c>
      <c r="N11" s="6"/>
      <c r="O11" s="6"/>
      <c r="P11" s="6"/>
      <c r="Q11" s="6"/>
      <c r="R11" s="6"/>
      <c r="S11" s="6"/>
      <c r="T11" s="6"/>
    </row>
    <row r="12" spans="1:20" s="7" customFormat="1" ht="18.75" x14ac:dyDescent="0.3">
      <c r="A12" s="4"/>
      <c r="B12" s="12">
        <v>43252</v>
      </c>
      <c r="C12" s="6">
        <f t="shared" si="0"/>
        <v>137056.36000000002</v>
      </c>
      <c r="D12" s="6">
        <v>22573.51</v>
      </c>
      <c r="E12" s="6">
        <v>76599.350000000006</v>
      </c>
      <c r="F12" s="6">
        <v>20015.150000000001</v>
      </c>
      <c r="G12" s="6"/>
      <c r="H12" s="6">
        <v>17757.740000000002</v>
      </c>
      <c r="I12" s="6"/>
      <c r="J12" s="6">
        <v>6.95</v>
      </c>
      <c r="K12" s="6"/>
      <c r="L12" s="6">
        <v>11.51</v>
      </c>
      <c r="M12" s="6">
        <v>92.15</v>
      </c>
      <c r="N12" s="6"/>
      <c r="O12" s="6"/>
      <c r="P12" s="6"/>
      <c r="Q12" s="6"/>
      <c r="R12" s="6"/>
      <c r="S12" s="6"/>
      <c r="T12" s="6"/>
    </row>
    <row r="13" spans="1:20" s="7" customFormat="1" ht="18.75" x14ac:dyDescent="0.3">
      <c r="A13" s="4"/>
      <c r="B13" s="12">
        <v>43282</v>
      </c>
      <c r="C13" s="6">
        <f t="shared" si="0"/>
        <v>145064.79999999999</v>
      </c>
      <c r="D13" s="6">
        <v>22712.86</v>
      </c>
      <c r="E13" s="6">
        <v>77072.399999999994</v>
      </c>
      <c r="F13" s="6">
        <v>20138.7</v>
      </c>
      <c r="G13" s="6"/>
      <c r="H13" s="6">
        <v>17867.43</v>
      </c>
      <c r="I13" s="6"/>
      <c r="J13" s="6">
        <f>14.8+188.73</f>
        <v>203.53</v>
      </c>
      <c r="K13" s="6">
        <v>1140.3499999999999</v>
      </c>
      <c r="L13" s="6">
        <f>24.35+290.83</f>
        <v>315.18</v>
      </c>
      <c r="M13" s="6">
        <f>195.43+5418.92</f>
        <v>5614.35</v>
      </c>
      <c r="N13" s="6"/>
      <c r="O13" s="6"/>
      <c r="P13" s="6"/>
      <c r="Q13" s="6"/>
      <c r="R13" s="6"/>
      <c r="S13" s="6"/>
      <c r="T13" s="6"/>
    </row>
    <row r="14" spans="1:20" s="7" customFormat="1" ht="18.75" x14ac:dyDescent="0.3">
      <c r="A14" s="4"/>
      <c r="B14" s="12">
        <v>43313</v>
      </c>
      <c r="C14" s="6">
        <f t="shared" si="0"/>
        <v>139631.90999999997</v>
      </c>
      <c r="D14" s="6">
        <v>22946.99</v>
      </c>
      <c r="E14" s="6">
        <v>77866.67</v>
      </c>
      <c r="F14" s="6">
        <v>20346.2</v>
      </c>
      <c r="G14" s="6"/>
      <c r="H14" s="6">
        <v>18051.580000000002</v>
      </c>
      <c r="I14" s="6"/>
      <c r="J14" s="6">
        <v>26.52</v>
      </c>
      <c r="K14" s="6"/>
      <c r="L14" s="6">
        <v>43.59</v>
      </c>
      <c r="M14" s="6">
        <v>350.36</v>
      </c>
      <c r="N14" s="6"/>
      <c r="O14" s="6"/>
      <c r="P14" s="6"/>
      <c r="Q14" s="6"/>
      <c r="R14" s="6"/>
      <c r="S14" s="6"/>
      <c r="T14" s="6"/>
    </row>
    <row r="15" spans="1:20" s="7" customFormat="1" ht="18.75" x14ac:dyDescent="0.3">
      <c r="A15" s="4"/>
      <c r="B15" s="12">
        <v>43344</v>
      </c>
      <c r="C15" s="6">
        <f t="shared" si="0"/>
        <v>141059.10999999999</v>
      </c>
      <c r="D15" s="6">
        <v>23138.35</v>
      </c>
      <c r="E15" s="6">
        <v>78516.25</v>
      </c>
      <c r="F15" s="6">
        <v>20515.97</v>
      </c>
      <c r="G15" s="6"/>
      <c r="H15" s="6">
        <v>18202.169999999998</v>
      </c>
      <c r="I15" s="6"/>
      <c r="J15" s="6">
        <f>31.77+97.66</f>
        <v>129.43</v>
      </c>
      <c r="K15" s="6">
        <v>1.05</v>
      </c>
      <c r="L15" s="6">
        <f>52.1+80.1</f>
        <v>132.19999999999999</v>
      </c>
      <c r="M15" s="6">
        <f>418.64+5.05</f>
        <v>423.69</v>
      </c>
      <c r="N15" s="6"/>
      <c r="O15" s="6"/>
      <c r="P15" s="6"/>
      <c r="Q15" s="6"/>
      <c r="R15" s="6"/>
      <c r="S15" s="6"/>
      <c r="T15" s="6"/>
    </row>
    <row r="16" spans="1:20" s="7" customFormat="1" ht="18.75" x14ac:dyDescent="0.3">
      <c r="A16" s="4"/>
      <c r="B16" s="12">
        <v>43374</v>
      </c>
      <c r="C16" s="6">
        <f t="shared" si="0"/>
        <v>158316.04999999999</v>
      </c>
      <c r="D16" s="6">
        <v>22891.97</v>
      </c>
      <c r="E16" s="6">
        <v>77679.759999999995</v>
      </c>
      <c r="F16" s="6">
        <v>20297.54</v>
      </c>
      <c r="G16" s="6"/>
      <c r="H16" s="6">
        <v>18008.32</v>
      </c>
      <c r="I16" s="6"/>
      <c r="J16" s="6">
        <f>10.45+524.73</f>
        <v>535.18000000000006</v>
      </c>
      <c r="K16" s="6">
        <v>8938.15</v>
      </c>
      <c r="L16" s="6">
        <f>17.14+1511.06</f>
        <v>1528.2</v>
      </c>
      <c r="M16" s="6">
        <f>137.77+8299.16</f>
        <v>8436.93</v>
      </c>
      <c r="N16" s="6"/>
      <c r="O16" s="6"/>
      <c r="P16" s="6"/>
      <c r="Q16" s="6"/>
      <c r="R16" s="6"/>
      <c r="S16" s="6"/>
      <c r="T16" s="6"/>
    </row>
    <row r="17" spans="1:20" s="7" customFormat="1" ht="18.75" x14ac:dyDescent="0.3">
      <c r="A17" s="4"/>
      <c r="B17" s="12">
        <v>43405</v>
      </c>
      <c r="C17" s="6">
        <f t="shared" si="0"/>
        <v>162323.10000000003</v>
      </c>
      <c r="D17" s="6">
        <v>23511.17</v>
      </c>
      <c r="E17" s="6">
        <v>79780.740000000005</v>
      </c>
      <c r="F17" s="6">
        <v>20846.55</v>
      </c>
      <c r="G17" s="6"/>
      <c r="H17" s="6">
        <v>18495.45</v>
      </c>
      <c r="I17" s="6"/>
      <c r="J17" s="6">
        <f>34.52+762.4</f>
        <v>796.92</v>
      </c>
      <c r="K17" s="6">
        <v>8939.06</v>
      </c>
      <c r="L17" s="6">
        <f>56.66+1705.94</f>
        <v>1762.6000000000001</v>
      </c>
      <c r="M17" s="6">
        <f>455.02+7735.59</f>
        <v>8190.6100000000006</v>
      </c>
      <c r="N17" s="6"/>
      <c r="O17" s="6"/>
      <c r="P17" s="6"/>
      <c r="Q17" s="6"/>
      <c r="R17" s="6"/>
      <c r="S17" s="6"/>
      <c r="T17" s="6"/>
    </row>
    <row r="18" spans="1:20" s="7" customFormat="1" ht="18.75" x14ac:dyDescent="0.3">
      <c r="A18" s="4"/>
      <c r="B18" s="12">
        <v>43435</v>
      </c>
      <c r="C18" s="6">
        <f t="shared" si="0"/>
        <v>161857.41</v>
      </c>
      <c r="D18" s="6">
        <v>23723.02</v>
      </c>
      <c r="E18" s="6">
        <v>80499.97</v>
      </c>
      <c r="F18" s="6">
        <v>21034.32</v>
      </c>
      <c r="G18" s="6"/>
      <c r="H18" s="6">
        <v>18662.009999999998</v>
      </c>
      <c r="I18" s="6"/>
      <c r="J18" s="6">
        <f>34.74+422.73</f>
        <v>457.47</v>
      </c>
      <c r="K18" s="6">
        <v>8951.1200000000008</v>
      </c>
      <c r="L18" s="6">
        <f>57.03+1428.66</f>
        <v>1485.69</v>
      </c>
      <c r="M18" s="6">
        <f>457.88+6585.93</f>
        <v>7043.81</v>
      </c>
      <c r="N18" s="6"/>
      <c r="O18" s="6"/>
      <c r="P18" s="6"/>
      <c r="Q18" s="6"/>
      <c r="R18" s="6"/>
      <c r="S18" s="6"/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646880.69000000006</v>
      </c>
      <c r="D19" s="15">
        <f t="shared" ref="D19:T19" si="2">SUM(D20:D31)</f>
        <v>98227.520000000019</v>
      </c>
      <c r="E19" s="15">
        <f t="shared" si="2"/>
        <v>333914.48</v>
      </c>
      <c r="F19" s="15">
        <f t="shared" si="2"/>
        <v>87075.35</v>
      </c>
      <c r="G19" s="15">
        <f t="shared" si="2"/>
        <v>0</v>
      </c>
      <c r="H19" s="15">
        <f t="shared" si="2"/>
        <v>77291.55</v>
      </c>
      <c r="I19" s="15">
        <f t="shared" si="2"/>
        <v>0</v>
      </c>
      <c r="J19" s="15">
        <f t="shared" si="2"/>
        <v>2606.1199999999994</v>
      </c>
      <c r="K19" s="15">
        <f t="shared" si="2"/>
        <v>8123.43</v>
      </c>
      <c r="L19" s="15">
        <f t="shared" si="2"/>
        <v>4704.7</v>
      </c>
      <c r="M19" s="15">
        <f t="shared" si="2"/>
        <v>34937.539999999994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s="7" customFormat="1" ht="18.75" x14ac:dyDescent="0.3">
      <c r="A21" s="4"/>
      <c r="B21" s="12">
        <v>43132</v>
      </c>
      <c r="C21" s="6">
        <f t="shared" si="0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7" customFormat="1" ht="18.75" x14ac:dyDescent="0.3">
      <c r="A22" s="4"/>
      <c r="B22" s="12">
        <v>43160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7" customFormat="1" ht="18.75" x14ac:dyDescent="0.3">
      <c r="A23" s="4"/>
      <c r="B23" s="12">
        <v>43191</v>
      </c>
      <c r="C23" s="6">
        <f t="shared" si="0"/>
        <v>31779.189999999995</v>
      </c>
      <c r="D23" s="6">
        <v>4568.76</v>
      </c>
      <c r="E23" s="6">
        <v>15501.02</v>
      </c>
      <c r="F23" s="6">
        <v>4051.07</v>
      </c>
      <c r="G23" s="6"/>
      <c r="H23" s="6">
        <v>3594.29</v>
      </c>
      <c r="I23" s="6"/>
      <c r="J23" s="6">
        <v>257.45999999999998</v>
      </c>
      <c r="K23" s="6"/>
      <c r="L23" s="6">
        <v>422.26</v>
      </c>
      <c r="M23" s="6">
        <v>3384.33</v>
      </c>
      <c r="N23" s="6"/>
      <c r="O23" s="6"/>
      <c r="P23" s="6"/>
      <c r="Q23" s="6"/>
      <c r="R23" s="6"/>
      <c r="S23" s="6"/>
      <c r="T23" s="6"/>
    </row>
    <row r="24" spans="1:20" s="7" customFormat="1" ht="18.75" x14ac:dyDescent="0.3">
      <c r="A24" s="4"/>
      <c r="B24" s="12">
        <v>43221</v>
      </c>
      <c r="C24" s="6">
        <f t="shared" si="0"/>
        <v>64669.909999999996</v>
      </c>
      <c r="D24" s="6">
        <v>9293.34</v>
      </c>
      <c r="E24" s="6">
        <v>30030.639999999999</v>
      </c>
      <c r="F24" s="6">
        <v>8311.32</v>
      </c>
      <c r="G24" s="6"/>
      <c r="H24" s="6">
        <v>7444.85</v>
      </c>
      <c r="I24" s="6"/>
      <c r="J24" s="6">
        <v>1115.3699999999999</v>
      </c>
      <c r="K24" s="6"/>
      <c r="L24" s="6">
        <v>1427.79</v>
      </c>
      <c r="M24" s="6">
        <v>7046.6</v>
      </c>
      <c r="N24" s="6"/>
      <c r="O24" s="6"/>
      <c r="P24" s="6"/>
      <c r="Q24" s="6"/>
      <c r="R24" s="6"/>
      <c r="S24" s="6"/>
      <c r="T24" s="6"/>
    </row>
    <row r="25" spans="1:20" s="7" customFormat="1" ht="18.75" x14ac:dyDescent="0.3">
      <c r="A25" s="4"/>
      <c r="B25" s="12">
        <v>43252</v>
      </c>
      <c r="C25" s="6">
        <f t="shared" si="0"/>
        <v>56382.39</v>
      </c>
      <c r="D25" s="6">
        <v>7782.94</v>
      </c>
      <c r="E25" s="6">
        <v>27909.45</v>
      </c>
      <c r="F25" s="6">
        <v>7112.25</v>
      </c>
      <c r="G25" s="6"/>
      <c r="H25" s="6">
        <v>6377.84</v>
      </c>
      <c r="I25" s="6"/>
      <c r="J25" s="6">
        <v>428.47</v>
      </c>
      <c r="K25" s="6"/>
      <c r="L25" s="6">
        <v>1094.71</v>
      </c>
      <c r="M25" s="6">
        <v>5676.73</v>
      </c>
      <c r="N25" s="6"/>
      <c r="O25" s="6"/>
      <c r="P25" s="6"/>
      <c r="Q25" s="6"/>
      <c r="R25" s="6"/>
      <c r="S25" s="6"/>
      <c r="T25" s="6"/>
    </row>
    <row r="26" spans="1:20" s="7" customFormat="1" ht="18.75" x14ac:dyDescent="0.3">
      <c r="A26" s="4"/>
      <c r="B26" s="12">
        <v>43282</v>
      </c>
      <c r="C26" s="6">
        <f t="shared" si="0"/>
        <v>49590.77</v>
      </c>
      <c r="D26" s="6">
        <v>8096.01</v>
      </c>
      <c r="E26" s="6">
        <v>27314.13</v>
      </c>
      <c r="F26" s="6">
        <v>7051.4</v>
      </c>
      <c r="G26" s="6"/>
      <c r="H26" s="6">
        <v>6263.51</v>
      </c>
      <c r="I26" s="6"/>
      <c r="J26" s="6">
        <f>16.2+5.64</f>
        <v>21.84</v>
      </c>
      <c r="K26" s="6">
        <v>11.75</v>
      </c>
      <c r="L26" s="6">
        <f>-812.94+8.72</f>
        <v>-804.22</v>
      </c>
      <c r="M26" s="6">
        <f>1528.35+108</f>
        <v>1636.35</v>
      </c>
      <c r="N26" s="6"/>
      <c r="O26" s="6"/>
      <c r="P26" s="6"/>
      <c r="Q26" s="6"/>
      <c r="R26" s="6"/>
      <c r="S26" s="6"/>
      <c r="T26" s="6"/>
    </row>
    <row r="27" spans="1:20" s="7" customFormat="1" ht="18.75" x14ac:dyDescent="0.3">
      <c r="A27" s="4"/>
      <c r="B27" s="12">
        <v>43313</v>
      </c>
      <c r="C27" s="6">
        <f t="shared" si="0"/>
        <v>67946.98</v>
      </c>
      <c r="D27" s="6">
        <v>10644.4</v>
      </c>
      <c r="E27" s="6">
        <v>35705.599999999999</v>
      </c>
      <c r="F27" s="6">
        <v>9332.23</v>
      </c>
      <c r="G27" s="6"/>
      <c r="H27" s="6">
        <v>8316.5</v>
      </c>
      <c r="I27" s="6"/>
      <c r="J27" s="6">
        <f>-364.1+109.12</f>
        <v>-254.98000000000002</v>
      </c>
      <c r="K27" s="6">
        <v>316.63</v>
      </c>
      <c r="L27" s="6">
        <f>254.99+85.2</f>
        <v>340.19</v>
      </c>
      <c r="M27" s="6">
        <f>1901.91+1644.5</f>
        <v>3546.41</v>
      </c>
      <c r="N27" s="6"/>
      <c r="O27" s="6"/>
      <c r="P27" s="6"/>
      <c r="Q27" s="6"/>
      <c r="R27" s="6"/>
      <c r="S27" s="6"/>
      <c r="T27" s="6"/>
    </row>
    <row r="28" spans="1:20" s="7" customFormat="1" ht="18.75" x14ac:dyDescent="0.3">
      <c r="A28" s="4"/>
      <c r="B28" s="12">
        <v>43344</v>
      </c>
      <c r="C28" s="6">
        <f t="shared" si="0"/>
        <v>86066.35</v>
      </c>
      <c r="D28" s="6">
        <v>13777.5</v>
      </c>
      <c r="E28" s="6">
        <v>46845.15</v>
      </c>
      <c r="F28" s="6">
        <v>12205.24</v>
      </c>
      <c r="G28" s="6"/>
      <c r="H28" s="6">
        <v>10737.24</v>
      </c>
      <c r="I28" s="6"/>
      <c r="J28" s="6">
        <f>153.1-30.75</f>
        <v>122.35</v>
      </c>
      <c r="K28" s="6">
        <v>115.33</v>
      </c>
      <c r="L28" s="6">
        <f>251.44+28.43</f>
        <v>279.87</v>
      </c>
      <c r="M28" s="6">
        <f>1649.99+333.68</f>
        <v>1983.67</v>
      </c>
      <c r="N28" s="6"/>
      <c r="O28" s="6"/>
      <c r="P28" s="6"/>
      <c r="Q28" s="6"/>
      <c r="R28" s="6"/>
      <c r="S28" s="6"/>
      <c r="T28" s="6"/>
    </row>
    <row r="29" spans="1:20" s="7" customFormat="1" ht="18.75" x14ac:dyDescent="0.3">
      <c r="A29" s="4"/>
      <c r="B29" s="12">
        <v>43374</v>
      </c>
      <c r="C29" s="6">
        <f t="shared" si="0"/>
        <v>75761.759999999995</v>
      </c>
      <c r="D29" s="6">
        <v>11729.32</v>
      </c>
      <c r="E29" s="6">
        <v>41239.870000000003</v>
      </c>
      <c r="F29" s="6">
        <v>10501</v>
      </c>
      <c r="G29" s="6"/>
      <c r="H29" s="6">
        <v>9321.51</v>
      </c>
      <c r="I29" s="6"/>
      <c r="J29" s="6">
        <f>102.96+265.33</f>
        <v>368.28999999999996</v>
      </c>
      <c r="K29" s="6">
        <v>292.98</v>
      </c>
      <c r="L29" s="6">
        <f>169.05+269.14</f>
        <v>438.19</v>
      </c>
      <c r="M29" s="6">
        <f>1357.87+512.73</f>
        <v>1870.6</v>
      </c>
      <c r="N29" s="6"/>
      <c r="O29" s="6"/>
      <c r="P29" s="6"/>
      <c r="Q29" s="6"/>
      <c r="R29" s="6"/>
      <c r="S29" s="6"/>
      <c r="T29" s="6"/>
    </row>
    <row r="30" spans="1:20" s="7" customFormat="1" ht="18.75" x14ac:dyDescent="0.3">
      <c r="A30" s="4"/>
      <c r="B30" s="12">
        <v>43405</v>
      </c>
      <c r="C30" s="6">
        <f t="shared" si="0"/>
        <v>78384.05</v>
      </c>
      <c r="D30" s="6">
        <v>11864.46</v>
      </c>
      <c r="E30" s="6">
        <v>40416.31</v>
      </c>
      <c r="F30" s="6">
        <v>10358.76</v>
      </c>
      <c r="G30" s="6"/>
      <c r="H30" s="6">
        <v>9131.9599999999991</v>
      </c>
      <c r="I30" s="6"/>
      <c r="J30" s="6">
        <f>53.9-23.99</f>
        <v>29.91</v>
      </c>
      <c r="K30" s="6">
        <v>2794.22</v>
      </c>
      <c r="L30" s="6">
        <f>88.55+478.78</f>
        <v>567.32999999999993</v>
      </c>
      <c r="M30" s="6">
        <f>711.14+2509.96</f>
        <v>3221.1</v>
      </c>
      <c r="N30" s="6"/>
      <c r="O30" s="6"/>
      <c r="P30" s="6"/>
      <c r="Q30" s="6"/>
      <c r="R30" s="6"/>
      <c r="S30" s="6"/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136299.29000000004</v>
      </c>
      <c r="D31" s="18">
        <v>20470.79</v>
      </c>
      <c r="E31" s="18">
        <v>68952.31</v>
      </c>
      <c r="F31" s="18">
        <v>18152.080000000002</v>
      </c>
      <c r="G31" s="18"/>
      <c r="H31" s="18">
        <v>16103.85</v>
      </c>
      <c r="I31" s="18"/>
      <c r="J31" s="18">
        <f>166.16+351.25</f>
        <v>517.41</v>
      </c>
      <c r="K31" s="18">
        <v>4592.5200000000004</v>
      </c>
      <c r="L31" s="18">
        <f>272.91+665.67</f>
        <v>938.57999999999993</v>
      </c>
      <c r="M31" s="18">
        <f>2191.48+4380.27</f>
        <v>6571.75</v>
      </c>
      <c r="N31" s="18"/>
      <c r="O31" s="18"/>
      <c r="P31" s="18"/>
      <c r="Q31" s="18"/>
      <c r="R31" s="18"/>
      <c r="S31" s="18"/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867025.9</v>
      </c>
      <c r="D32" s="21">
        <f>D5+D6-D19</f>
        <v>130638.72999999995</v>
      </c>
      <c r="E32" s="21">
        <f t="shared" ref="E32:T32" si="3">E5+E6-E19</f>
        <v>442704.12000000011</v>
      </c>
      <c r="F32" s="21">
        <f t="shared" si="3"/>
        <v>115852.23999999999</v>
      </c>
      <c r="G32" s="21">
        <f t="shared" si="3"/>
        <v>0</v>
      </c>
      <c r="H32" s="21">
        <f t="shared" si="3"/>
        <v>102749.49000000003</v>
      </c>
      <c r="I32" s="21">
        <f t="shared" si="3"/>
        <v>0</v>
      </c>
      <c r="J32" s="21">
        <f t="shared" si="3"/>
        <v>3333.3000000000015</v>
      </c>
      <c r="K32" s="21">
        <f t="shared" si="3"/>
        <v>19846.300000000003</v>
      </c>
      <c r="L32" s="21">
        <f t="shared" si="3"/>
        <v>6787.5200000000013</v>
      </c>
      <c r="M32" s="21">
        <f t="shared" si="3"/>
        <v>45114.2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2" customFormat="1" ht="31.5" x14ac:dyDescent="0.5">
      <c r="A34" s="51" t="s">
        <v>84</v>
      </c>
      <c r="D34" s="55"/>
      <c r="E34" s="55"/>
      <c r="F34" s="55"/>
      <c r="G34" s="55"/>
      <c r="H34" s="55"/>
      <c r="I34" s="55"/>
      <c r="J34" s="55"/>
      <c r="K34" s="55"/>
      <c r="L34" s="55"/>
      <c r="M34" s="56" t="str">
        <f>M1</f>
        <v>г. Кохма, ул. Октябрьская, д. 20а</v>
      </c>
      <c r="N34" s="57"/>
      <c r="O34" s="55"/>
      <c r="P34" s="55"/>
      <c r="Q34" s="55"/>
      <c r="R34" s="55"/>
      <c r="S34" s="55"/>
      <c r="T34" s="57"/>
    </row>
    <row r="35" spans="1:20" ht="8.25" customHeight="1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54"/>
      <c r="N35" s="27"/>
      <c r="O35" s="26"/>
      <c r="P35" s="26"/>
      <c r="Q35" s="26"/>
      <c r="R35" s="26"/>
      <c r="S35" s="26"/>
      <c r="T35" s="27"/>
    </row>
    <row r="36" spans="1:20" ht="60" x14ac:dyDescent="0.3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7"/>
      <c r="O36" s="26"/>
      <c r="P36" s="26"/>
      <c r="Q36" s="26"/>
      <c r="R36" s="26"/>
      <c r="S36" s="26"/>
      <c r="T36" s="27"/>
    </row>
    <row r="37" spans="1:20" ht="31.5" customHeight="1" x14ac:dyDescent="0.3">
      <c r="A37" s="28"/>
      <c r="B37" s="29" t="s">
        <v>25</v>
      </c>
      <c r="C37" s="6">
        <f>SUM(D37:T37)</f>
        <v>0</v>
      </c>
      <c r="D37" s="6"/>
      <c r="E37" s="6"/>
      <c r="F37" s="6"/>
      <c r="G37" s="6"/>
      <c r="H37" s="6"/>
      <c r="I37" s="6"/>
      <c r="J37" s="6"/>
      <c r="K37" s="6"/>
      <c r="L37" s="6"/>
      <c r="M37" s="58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63" t="s">
        <v>81</v>
      </c>
      <c r="B38" s="63"/>
      <c r="C38" s="59">
        <f>C6</f>
        <v>1513906.59</v>
      </c>
      <c r="D38" s="59">
        <f t="shared" ref="D38:T38" si="4">D6</f>
        <v>228866.24999999997</v>
      </c>
      <c r="E38" s="59">
        <f t="shared" si="4"/>
        <v>776618.60000000009</v>
      </c>
      <c r="F38" s="59">
        <f t="shared" si="4"/>
        <v>202927.59</v>
      </c>
      <c r="G38" s="59">
        <f t="shared" si="4"/>
        <v>0</v>
      </c>
      <c r="H38" s="59">
        <f t="shared" si="4"/>
        <v>180041.04000000004</v>
      </c>
      <c r="I38" s="59">
        <f t="shared" si="4"/>
        <v>0</v>
      </c>
      <c r="J38" s="59">
        <f t="shared" si="4"/>
        <v>5939.420000000001</v>
      </c>
      <c r="K38" s="59">
        <f t="shared" si="4"/>
        <v>27969.730000000003</v>
      </c>
      <c r="L38" s="59">
        <f t="shared" si="4"/>
        <v>11492.220000000001</v>
      </c>
      <c r="M38" s="59">
        <f t="shared" si="4"/>
        <v>80051.739999999991</v>
      </c>
      <c r="N38" s="31">
        <f t="shared" si="4"/>
        <v>0</v>
      </c>
      <c r="O38" s="31">
        <f t="shared" si="4"/>
        <v>0</v>
      </c>
      <c r="P38" s="31">
        <f t="shared" si="4"/>
        <v>0</v>
      </c>
      <c r="Q38" s="31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26</v>
      </c>
      <c r="C39" s="6">
        <f>SUM(D39:T39)</f>
        <v>1648323.9288999997</v>
      </c>
      <c r="D39" s="6">
        <f>D45</f>
        <v>112292.25</v>
      </c>
      <c r="E39" s="6">
        <f>D57+D44</f>
        <v>1067750.9088999999</v>
      </c>
      <c r="F39" s="6">
        <f>D98</f>
        <v>168786.4</v>
      </c>
      <c r="G39" s="6">
        <f>D106</f>
        <v>0</v>
      </c>
      <c r="H39" s="6">
        <f>D110</f>
        <v>145500</v>
      </c>
      <c r="I39" s="6">
        <f>D115</f>
        <v>0</v>
      </c>
      <c r="J39" s="6">
        <f>D119</f>
        <v>7027.67</v>
      </c>
      <c r="K39" s="6">
        <f>D123</f>
        <v>44663.1</v>
      </c>
      <c r="L39" s="6">
        <f>D128</f>
        <v>5769.66</v>
      </c>
      <c r="M39" s="6">
        <f>D134</f>
        <v>96533.94</v>
      </c>
      <c r="N39" s="32">
        <f>D138</f>
        <v>0</v>
      </c>
      <c r="O39" s="32">
        <f>D142</f>
        <v>0</v>
      </c>
      <c r="P39" s="32">
        <f>D146</f>
        <v>0</v>
      </c>
      <c r="Q39" s="32">
        <f>D150</f>
        <v>0</v>
      </c>
      <c r="R39" s="32">
        <f>D154</f>
        <v>0</v>
      </c>
      <c r="S39" s="32">
        <f>D158</f>
        <v>0</v>
      </c>
      <c r="T39" s="30">
        <f>D162</f>
        <v>0</v>
      </c>
    </row>
    <row r="40" spans="1:20" ht="27" customHeight="1" x14ac:dyDescent="0.3">
      <c r="A40" s="33">
        <v>6</v>
      </c>
      <c r="B40" s="33" t="s">
        <v>27</v>
      </c>
      <c r="C40" s="34">
        <f>C37+C38-C39</f>
        <v>-134417.33889999962</v>
      </c>
      <c r="D40" s="34">
        <f t="shared" ref="D40:E40" si="5">D37+D38-D39</f>
        <v>116573.99999999997</v>
      </c>
      <c r="E40" s="34">
        <f t="shared" si="5"/>
        <v>-291132.30889999983</v>
      </c>
      <c r="F40" s="34">
        <f t="shared" ref="F40:T40" si="6">F38-F39</f>
        <v>34141.19</v>
      </c>
      <c r="G40" s="34">
        <f t="shared" si="6"/>
        <v>0</v>
      </c>
      <c r="H40" s="34">
        <f t="shared" si="6"/>
        <v>34541.040000000037</v>
      </c>
      <c r="I40" s="34">
        <f t="shared" si="6"/>
        <v>0</v>
      </c>
      <c r="J40" s="34">
        <f t="shared" si="6"/>
        <v>-1088.2499999999991</v>
      </c>
      <c r="K40" s="34">
        <f t="shared" si="6"/>
        <v>-16693.369999999995</v>
      </c>
      <c r="L40" s="34">
        <f t="shared" si="6"/>
        <v>5722.5600000000013</v>
      </c>
      <c r="M40" s="34">
        <f t="shared" si="6"/>
        <v>-16482.200000000012</v>
      </c>
      <c r="N40" s="34">
        <f t="shared" si="6"/>
        <v>0</v>
      </c>
      <c r="O40" s="34">
        <f t="shared" si="6"/>
        <v>0</v>
      </c>
      <c r="P40" s="34">
        <f t="shared" si="6"/>
        <v>0</v>
      </c>
      <c r="Q40" s="34">
        <f t="shared" si="6"/>
        <v>0</v>
      </c>
      <c r="R40" s="34">
        <f t="shared" si="6"/>
        <v>0</v>
      </c>
      <c r="S40" s="34">
        <f t="shared" si="6"/>
        <v>0</v>
      </c>
      <c r="T40" s="34">
        <f t="shared" si="6"/>
        <v>0</v>
      </c>
    </row>
    <row r="43" spans="1:20" ht="18.75" x14ac:dyDescent="0.3">
      <c r="A43" s="1" t="s">
        <v>28</v>
      </c>
      <c r="D43" s="26">
        <f>D45+D57+D98+D106+D110+D115+D119+D123+D128+D134+D138+D142+D146+D150+D154+D158+D162</f>
        <v>1632003.8899999997</v>
      </c>
      <c r="E43" s="35"/>
    </row>
    <row r="44" spans="1:20" ht="19.5" thickBot="1" x14ac:dyDescent="0.35">
      <c r="A44" s="1" t="s">
        <v>62</v>
      </c>
      <c r="D44" s="35">
        <f>D43*0.01</f>
        <v>16320.038899999998</v>
      </c>
      <c r="E44" s="35"/>
    </row>
    <row r="45" spans="1:20" ht="19.5" thickBot="1" x14ac:dyDescent="0.35">
      <c r="A45" s="61" t="s">
        <v>4</v>
      </c>
      <c r="B45" s="62"/>
      <c r="C45" s="62"/>
      <c r="D45" s="44">
        <f>SUM(D46:D55)</f>
        <v>112292.25</v>
      </c>
    </row>
    <row r="46" spans="1:20" ht="15.75" x14ac:dyDescent="0.25">
      <c r="A46" s="45" t="s">
        <v>63</v>
      </c>
      <c r="D46" s="46">
        <v>11100</v>
      </c>
    </row>
    <row r="47" spans="1:20" ht="15.75" x14ac:dyDescent="0.25">
      <c r="A47" s="45" t="s">
        <v>74</v>
      </c>
      <c r="D47" s="46">
        <v>13050</v>
      </c>
    </row>
    <row r="48" spans="1:20" ht="15.75" x14ac:dyDescent="0.25">
      <c r="A48" s="45" t="s">
        <v>75</v>
      </c>
      <c r="D48" s="46">
        <v>4320</v>
      </c>
    </row>
    <row r="49" spans="1:4" ht="15.75" x14ac:dyDescent="0.25">
      <c r="A49" s="45" t="s">
        <v>76</v>
      </c>
      <c r="D49" s="46">
        <v>3000</v>
      </c>
    </row>
    <row r="50" spans="1:4" ht="15.75" x14ac:dyDescent="0.25">
      <c r="A50" s="45" t="s">
        <v>77</v>
      </c>
      <c r="D50" s="46">
        <v>23500</v>
      </c>
    </row>
    <row r="51" spans="1:4" ht="15.75" x14ac:dyDescent="0.25">
      <c r="A51" s="45" t="s">
        <v>78</v>
      </c>
      <c r="D51" s="46">
        <v>52069.63</v>
      </c>
    </row>
    <row r="52" spans="1:4" ht="15.75" x14ac:dyDescent="0.25">
      <c r="A52" s="45" t="s">
        <v>64</v>
      </c>
      <c r="D52" s="46">
        <v>5252.62</v>
      </c>
    </row>
    <row r="53" spans="1:4" ht="15.75" hidden="1" x14ac:dyDescent="0.25">
      <c r="A53" s="45"/>
      <c r="D53" s="46"/>
    </row>
    <row r="54" spans="1:4" ht="15.75" hidden="1" x14ac:dyDescent="0.25">
      <c r="A54" s="45"/>
      <c r="D54" s="46"/>
    </row>
    <row r="55" spans="1:4" ht="15.75" hidden="1" x14ac:dyDescent="0.25">
      <c r="A55" s="45"/>
      <c r="D55" s="46"/>
    </row>
    <row r="56" spans="1:4" ht="16.5" thickBot="1" x14ac:dyDescent="0.3">
      <c r="A56" s="45"/>
      <c r="D56" s="35"/>
    </row>
    <row r="57" spans="1:4" ht="19.5" thickBot="1" x14ac:dyDescent="0.35">
      <c r="A57" s="61" t="s">
        <v>5</v>
      </c>
      <c r="B57" s="62"/>
      <c r="C57" s="62"/>
      <c r="D57" s="47">
        <f>SUM(D58:D96)</f>
        <v>1051430.8699999999</v>
      </c>
    </row>
    <row r="58" spans="1:4" x14ac:dyDescent="0.25">
      <c r="A58" s="36">
        <v>1</v>
      </c>
      <c r="B58" s="37" t="s">
        <v>29</v>
      </c>
      <c r="D58" s="27"/>
    </row>
    <row r="59" spans="1:4" x14ac:dyDescent="0.25">
      <c r="A59" s="38"/>
      <c r="B59" s="39" t="s">
        <v>30</v>
      </c>
      <c r="C59" s="35"/>
      <c r="D59" s="40">
        <v>451312.53</v>
      </c>
    </row>
    <row r="60" spans="1:4" x14ac:dyDescent="0.25">
      <c r="A60" s="38"/>
      <c r="B60" s="39" t="s">
        <v>31</v>
      </c>
      <c r="C60" s="35"/>
      <c r="D60" s="40">
        <v>6770.33</v>
      </c>
    </row>
    <row r="61" spans="1:4" hidden="1" x14ac:dyDescent="0.25">
      <c r="A61" s="38"/>
      <c r="B61" s="39"/>
      <c r="C61" s="35"/>
      <c r="D61" s="40"/>
    </row>
    <row r="62" spans="1:4" ht="30" x14ac:dyDescent="0.25">
      <c r="A62" s="38"/>
      <c r="B62" s="39" t="s">
        <v>32</v>
      </c>
      <c r="C62" s="35"/>
      <c r="D62" s="40">
        <v>7458.92</v>
      </c>
    </row>
    <row r="63" spans="1:4" x14ac:dyDescent="0.25">
      <c r="A63" s="38"/>
      <c r="B63" s="39" t="s">
        <v>33</v>
      </c>
      <c r="C63" s="35"/>
      <c r="D63" s="40">
        <v>3928.7</v>
      </c>
    </row>
    <row r="64" spans="1:4" x14ac:dyDescent="0.25">
      <c r="A64" s="38"/>
      <c r="B64" s="39" t="s">
        <v>65</v>
      </c>
      <c r="C64" s="35"/>
      <c r="D64" s="40">
        <v>9250.26</v>
      </c>
    </row>
    <row r="65" spans="1:5" x14ac:dyDescent="0.25">
      <c r="A65" s="38"/>
      <c r="B65" s="39" t="s">
        <v>34</v>
      </c>
      <c r="C65" s="35"/>
      <c r="D65" s="40">
        <f>2730.33+63.1</f>
        <v>2793.43</v>
      </c>
    </row>
    <row r="66" spans="1:5" x14ac:dyDescent="0.25">
      <c r="A66" s="38"/>
      <c r="B66" s="39" t="s">
        <v>35</v>
      </c>
      <c r="C66" s="35"/>
      <c r="D66" s="40">
        <f>36026.69+4394.29+4634.97</f>
        <v>45055.950000000004</v>
      </c>
      <c r="E66" s="27"/>
    </row>
    <row r="67" spans="1:5" x14ac:dyDescent="0.25">
      <c r="A67" s="38"/>
      <c r="B67" s="39" t="s">
        <v>36</v>
      </c>
      <c r="C67" s="35"/>
      <c r="D67" s="40">
        <f>3162.34+11121.77</f>
        <v>14284.11</v>
      </c>
    </row>
    <row r="68" spans="1:5" hidden="1" x14ac:dyDescent="0.25">
      <c r="A68" s="38"/>
      <c r="B68" s="39" t="s">
        <v>37</v>
      </c>
      <c r="C68" s="35"/>
      <c r="D68" s="40"/>
    </row>
    <row r="69" spans="1:5" x14ac:dyDescent="0.25">
      <c r="A69" s="38"/>
      <c r="B69" s="39" t="s">
        <v>38</v>
      </c>
      <c r="C69" s="35"/>
      <c r="D69" s="40">
        <f>342.82+174.09</f>
        <v>516.91</v>
      </c>
    </row>
    <row r="70" spans="1:5" x14ac:dyDescent="0.25">
      <c r="A70" s="38"/>
      <c r="B70" s="39" t="s">
        <v>39</v>
      </c>
      <c r="C70" s="35"/>
      <c r="D70" s="40">
        <v>1051.6400000000001</v>
      </c>
    </row>
    <row r="71" spans="1:5" ht="30" x14ac:dyDescent="0.25">
      <c r="A71" s="38"/>
      <c r="B71" s="39" t="s">
        <v>40</v>
      </c>
      <c r="C71" s="35"/>
      <c r="D71" s="40">
        <v>10047.200000000001</v>
      </c>
    </row>
    <row r="72" spans="1:5" x14ac:dyDescent="0.25">
      <c r="A72" s="38"/>
      <c r="B72" s="39" t="s">
        <v>41</v>
      </c>
      <c r="C72" s="35"/>
      <c r="D72" s="40">
        <v>3564.39</v>
      </c>
    </row>
    <row r="73" spans="1:5" x14ac:dyDescent="0.25">
      <c r="A73" s="38"/>
      <c r="B73" s="39" t="s">
        <v>42</v>
      </c>
      <c r="C73" s="35"/>
      <c r="D73" s="40">
        <v>150.72</v>
      </c>
    </row>
    <row r="74" spans="1:5" ht="30" x14ac:dyDescent="0.25">
      <c r="A74" s="38"/>
      <c r="B74" s="39" t="s">
        <v>43</v>
      </c>
      <c r="C74" s="35"/>
      <c r="D74" s="40">
        <v>1051.6199999999999</v>
      </c>
    </row>
    <row r="75" spans="1:5" x14ac:dyDescent="0.25">
      <c r="A75" s="38"/>
      <c r="B75" s="39" t="s">
        <v>44</v>
      </c>
      <c r="C75" s="35"/>
      <c r="D75" s="40">
        <v>532.07000000000005</v>
      </c>
    </row>
    <row r="76" spans="1:5" x14ac:dyDescent="0.25">
      <c r="A76" s="38"/>
      <c r="B76" s="39" t="s">
        <v>45</v>
      </c>
      <c r="C76" s="35"/>
      <c r="D76" s="40">
        <f>140.22+84.13</f>
        <v>224.35</v>
      </c>
    </row>
    <row r="77" spans="1:5" x14ac:dyDescent="0.25">
      <c r="A77" s="38"/>
      <c r="B77" s="39" t="s">
        <v>46</v>
      </c>
      <c r="C77" s="35"/>
      <c r="D77" s="40">
        <v>19608.759999999998</v>
      </c>
    </row>
    <row r="78" spans="1:5" x14ac:dyDescent="0.25">
      <c r="A78" s="38"/>
      <c r="B78" s="39" t="s">
        <v>47</v>
      </c>
      <c r="C78" s="35"/>
      <c r="D78" s="40">
        <v>33.86</v>
      </c>
    </row>
    <row r="79" spans="1:5" x14ac:dyDescent="0.25">
      <c r="A79" s="38"/>
      <c r="B79" s="39" t="s">
        <v>48</v>
      </c>
      <c r="C79" s="35"/>
      <c r="D79" s="40">
        <v>5047.8900000000003</v>
      </c>
    </row>
    <row r="80" spans="1:5" hidden="1" x14ac:dyDescent="0.25">
      <c r="A80" s="38"/>
      <c r="B80" s="39"/>
      <c r="C80" s="35"/>
      <c r="D80" s="35"/>
    </row>
    <row r="81" spans="1:4" x14ac:dyDescent="0.25">
      <c r="A81" s="38"/>
      <c r="B81" s="43" t="s">
        <v>66</v>
      </c>
      <c r="C81" s="35"/>
      <c r="D81" s="35">
        <v>223.4</v>
      </c>
    </row>
    <row r="82" spans="1:4" x14ac:dyDescent="0.25">
      <c r="A82" s="36" t="s">
        <v>50</v>
      </c>
      <c r="B82" s="37" t="s">
        <v>51</v>
      </c>
      <c r="C82" s="35"/>
      <c r="D82" s="27"/>
    </row>
    <row r="83" spans="1:4" ht="30" x14ac:dyDescent="0.25">
      <c r="A83" s="37"/>
      <c r="B83" s="39" t="s">
        <v>52</v>
      </c>
      <c r="C83" s="35"/>
      <c r="D83" s="27">
        <v>219840.45</v>
      </c>
    </row>
    <row r="84" spans="1:4" ht="30" x14ac:dyDescent="0.25">
      <c r="B84" s="39" t="s">
        <v>49</v>
      </c>
      <c r="C84" s="35"/>
      <c r="D84" s="35">
        <v>82842.080000000002</v>
      </c>
    </row>
    <row r="85" spans="1:4" ht="60" x14ac:dyDescent="0.25">
      <c r="B85" s="39" t="s">
        <v>53</v>
      </c>
      <c r="C85" s="35"/>
      <c r="D85" s="35">
        <v>580.84</v>
      </c>
    </row>
    <row r="86" spans="1:4" ht="30" x14ac:dyDescent="0.25">
      <c r="B86" s="39" t="s">
        <v>54</v>
      </c>
      <c r="C86" s="35"/>
      <c r="D86" s="35">
        <v>6600</v>
      </c>
    </row>
    <row r="87" spans="1:4" ht="30" hidden="1" x14ac:dyDescent="0.25">
      <c r="B87" s="39" t="s">
        <v>55</v>
      </c>
      <c r="C87" s="35"/>
      <c r="D87" s="35"/>
    </row>
    <row r="88" spans="1:4" hidden="1" x14ac:dyDescent="0.25">
      <c r="B88" s="39" t="s">
        <v>56</v>
      </c>
      <c r="C88" s="35"/>
      <c r="D88" s="35"/>
    </row>
    <row r="89" spans="1:4" ht="30" hidden="1" x14ac:dyDescent="0.25">
      <c r="B89" s="39" t="s">
        <v>57</v>
      </c>
      <c r="C89" s="35"/>
      <c r="D89" s="35"/>
    </row>
    <row r="90" spans="1:4" hidden="1" x14ac:dyDescent="0.25">
      <c r="B90" t="s">
        <v>58</v>
      </c>
      <c r="C90" s="35"/>
      <c r="D90" s="35"/>
    </row>
    <row r="91" spans="1:4" hidden="1" x14ac:dyDescent="0.25">
      <c r="B91" s="39" t="s">
        <v>67</v>
      </c>
      <c r="C91" s="35"/>
      <c r="D91" s="35"/>
    </row>
    <row r="92" spans="1:4" x14ac:dyDescent="0.25">
      <c r="B92" s="39" t="s">
        <v>79</v>
      </c>
      <c r="C92" s="35"/>
      <c r="D92" s="35">
        <v>8100</v>
      </c>
    </row>
    <row r="93" spans="1:4" x14ac:dyDescent="0.25">
      <c r="B93" s="39" t="s">
        <v>80</v>
      </c>
      <c r="C93" s="35"/>
      <c r="D93" s="35">
        <v>45000</v>
      </c>
    </row>
    <row r="94" spans="1:4" x14ac:dyDescent="0.25">
      <c r="B94" t="s">
        <v>59</v>
      </c>
      <c r="C94" s="35"/>
      <c r="D94" s="35">
        <v>105560.46</v>
      </c>
    </row>
    <row r="95" spans="1:4" hidden="1" x14ac:dyDescent="0.25">
      <c r="C95" s="35"/>
      <c r="D95" s="35"/>
    </row>
    <row r="96" spans="1:4" hidden="1" x14ac:dyDescent="0.25">
      <c r="C96" s="35"/>
      <c r="D96" s="35"/>
    </row>
    <row r="97" spans="1:4" ht="15.75" thickBot="1" x14ac:dyDescent="0.3">
      <c r="C97" s="35"/>
      <c r="D97" s="35"/>
    </row>
    <row r="98" spans="1:4" ht="19.5" thickBot="1" x14ac:dyDescent="0.35">
      <c r="A98" s="61" t="s">
        <v>6</v>
      </c>
      <c r="B98" s="62"/>
      <c r="C98" s="62"/>
      <c r="D98" s="48">
        <f>SUM(D99:D104)</f>
        <v>168786.4</v>
      </c>
    </row>
    <row r="99" spans="1:4" x14ac:dyDescent="0.25">
      <c r="B99" t="s">
        <v>68</v>
      </c>
      <c r="C99" s="35"/>
      <c r="D99" s="35">
        <v>238.39</v>
      </c>
    </row>
    <row r="100" spans="1:4" ht="29.25" customHeight="1" x14ac:dyDescent="0.25">
      <c r="B100" s="50" t="s">
        <v>69</v>
      </c>
      <c r="C100" s="35"/>
      <c r="D100" s="35">
        <v>7483.01</v>
      </c>
    </row>
    <row r="101" spans="1:4" x14ac:dyDescent="0.25">
      <c r="B101" t="s">
        <v>60</v>
      </c>
      <c r="C101" s="35"/>
      <c r="D101" s="35">
        <v>157562.17000000001</v>
      </c>
    </row>
    <row r="102" spans="1:4" x14ac:dyDescent="0.25">
      <c r="B102" t="s">
        <v>64</v>
      </c>
      <c r="C102" s="35"/>
      <c r="D102" s="35">
        <v>3502.83</v>
      </c>
    </row>
    <row r="103" spans="1:4" x14ac:dyDescent="0.25">
      <c r="B103" t="s">
        <v>70</v>
      </c>
      <c r="C103" s="35"/>
      <c r="D103" s="35"/>
    </row>
    <row r="104" spans="1:4" hidden="1" x14ac:dyDescent="0.25">
      <c r="C104" s="35"/>
      <c r="D104" s="35"/>
    </row>
    <row r="105" spans="1:4" ht="15.75" hidden="1" thickBot="1" x14ac:dyDescent="0.3">
      <c r="A105" s="38"/>
      <c r="B105" s="39"/>
      <c r="C105" s="35"/>
      <c r="D105" s="35"/>
    </row>
    <row r="106" spans="1:4" ht="15.75" hidden="1" thickBot="1" x14ac:dyDescent="0.3">
      <c r="A106" s="49" t="s">
        <v>7</v>
      </c>
      <c r="B106" s="41"/>
      <c r="C106" s="42"/>
      <c r="D106" s="48"/>
    </row>
    <row r="107" spans="1:4" hidden="1" x14ac:dyDescent="0.25">
      <c r="A107" s="38"/>
      <c r="B107" s="39"/>
      <c r="C107" s="35"/>
      <c r="D107" s="35"/>
    </row>
    <row r="108" spans="1:4" x14ac:dyDescent="0.25">
      <c r="A108" s="38"/>
      <c r="B108" s="39"/>
      <c r="C108" s="35"/>
      <c r="D108" s="35"/>
    </row>
    <row r="109" spans="1:4" ht="15.75" thickBot="1" x14ac:dyDescent="0.3">
      <c r="A109" s="38"/>
      <c r="B109" s="39"/>
      <c r="C109" s="35"/>
      <c r="D109" s="35"/>
    </row>
    <row r="110" spans="1:4" ht="15.75" thickBot="1" x14ac:dyDescent="0.3">
      <c r="A110" s="49" t="s">
        <v>8</v>
      </c>
      <c r="B110" s="41"/>
      <c r="C110" s="42"/>
      <c r="D110" s="48">
        <f>D111+D112+D113</f>
        <v>145500</v>
      </c>
    </row>
    <row r="111" spans="1:4" x14ac:dyDescent="0.25">
      <c r="B111" s="38" t="s">
        <v>71</v>
      </c>
      <c r="C111" s="35"/>
      <c r="D111" s="35">
        <v>1500</v>
      </c>
    </row>
    <row r="112" spans="1:4" x14ac:dyDescent="0.25">
      <c r="A112" s="38"/>
      <c r="B112" s="39" t="s">
        <v>72</v>
      </c>
      <c r="C112" s="35"/>
      <c r="D112" s="35">
        <v>135000</v>
      </c>
    </row>
    <row r="113" spans="1:4" ht="30" x14ac:dyDescent="0.25">
      <c r="A113" s="38"/>
      <c r="B113" s="39" t="s">
        <v>73</v>
      </c>
      <c r="C113" s="35"/>
      <c r="D113" s="35">
        <v>9000</v>
      </c>
    </row>
    <row r="114" spans="1:4" ht="15.75" hidden="1" thickBot="1" x14ac:dyDescent="0.3">
      <c r="A114" s="38"/>
      <c r="B114" s="39"/>
      <c r="C114" s="35"/>
      <c r="D114" s="35"/>
    </row>
    <row r="115" spans="1:4" ht="15.75" hidden="1" thickBot="1" x14ac:dyDescent="0.3">
      <c r="A115" s="49" t="s">
        <v>9</v>
      </c>
      <c r="B115" s="41"/>
      <c r="C115" s="42"/>
      <c r="D115" s="48"/>
    </row>
    <row r="116" spans="1:4" hidden="1" x14ac:dyDescent="0.25">
      <c r="A116" s="38"/>
      <c r="B116" s="39"/>
      <c r="C116" s="35"/>
      <c r="D116" s="35"/>
    </row>
    <row r="117" spans="1:4" hidden="1" x14ac:dyDescent="0.25">
      <c r="A117" s="38"/>
      <c r="B117" s="39"/>
      <c r="C117" s="35"/>
      <c r="D117" s="35"/>
    </row>
    <row r="118" spans="1:4" ht="15.75" thickBot="1" x14ac:dyDescent="0.3">
      <c r="A118" s="38"/>
      <c r="B118" s="39"/>
      <c r="C118" s="35"/>
      <c r="D118" s="35"/>
    </row>
    <row r="119" spans="1:4" ht="15.75" thickBot="1" x14ac:dyDescent="0.3">
      <c r="A119" s="49" t="s">
        <v>10</v>
      </c>
      <c r="B119" s="41"/>
      <c r="C119" s="42"/>
      <c r="D119" s="48">
        <v>7027.67</v>
      </c>
    </row>
    <row r="120" spans="1:4" x14ac:dyDescent="0.25">
      <c r="A120" s="38"/>
      <c r="B120" s="39"/>
      <c r="C120" s="35"/>
      <c r="D120" s="35"/>
    </row>
    <row r="121" spans="1:4" hidden="1" x14ac:dyDescent="0.25">
      <c r="A121" s="38"/>
      <c r="B121" s="43"/>
      <c r="C121" s="35"/>
      <c r="D121" s="35"/>
    </row>
    <row r="122" spans="1:4" ht="15.75" thickBot="1" x14ac:dyDescent="0.3">
      <c r="A122" s="36"/>
      <c r="B122" s="37"/>
      <c r="C122" s="35"/>
      <c r="D122" s="27"/>
    </row>
    <row r="123" spans="1:4" ht="15.75" thickBot="1" x14ac:dyDescent="0.3">
      <c r="A123" s="49" t="s">
        <v>11</v>
      </c>
      <c r="B123" s="41"/>
      <c r="C123" s="42"/>
      <c r="D123" s="48">
        <v>44663.1</v>
      </c>
    </row>
    <row r="124" spans="1:4" x14ac:dyDescent="0.25">
      <c r="B124" s="39"/>
      <c r="C124" s="35"/>
      <c r="D124" s="35"/>
    </row>
    <row r="125" spans="1:4" hidden="1" x14ac:dyDescent="0.25">
      <c r="B125" s="39"/>
      <c r="C125" s="35"/>
      <c r="D125" s="35"/>
    </row>
    <row r="126" spans="1:4" hidden="1" x14ac:dyDescent="0.25">
      <c r="B126" s="39"/>
      <c r="C126" s="35"/>
      <c r="D126" s="35"/>
    </row>
    <row r="127" spans="1:4" ht="15.75" thickBot="1" x14ac:dyDescent="0.3">
      <c r="B127" s="39"/>
      <c r="C127" s="35"/>
      <c r="D127" s="35"/>
    </row>
    <row r="128" spans="1:4" ht="15.75" thickBot="1" x14ac:dyDescent="0.3">
      <c r="A128" s="49" t="s">
        <v>12</v>
      </c>
      <c r="B128" s="41"/>
      <c r="C128" s="42"/>
      <c r="D128" s="48">
        <v>5769.66</v>
      </c>
    </row>
    <row r="129" spans="1:4" x14ac:dyDescent="0.25">
      <c r="B129" s="39"/>
      <c r="C129" s="35"/>
      <c r="D129" s="35"/>
    </row>
    <row r="130" spans="1:4" hidden="1" x14ac:dyDescent="0.25">
      <c r="C130" s="35"/>
      <c r="D130" s="35"/>
    </row>
    <row r="131" spans="1:4" hidden="1" x14ac:dyDescent="0.25">
      <c r="C131" s="35"/>
      <c r="D131" s="27"/>
    </row>
    <row r="132" spans="1:4" hidden="1" x14ac:dyDescent="0.25">
      <c r="C132" s="35"/>
      <c r="D132" s="35"/>
    </row>
    <row r="133" spans="1:4" ht="15.75" thickBot="1" x14ac:dyDescent="0.3">
      <c r="C133" s="35"/>
      <c r="D133" s="35"/>
    </row>
    <row r="134" spans="1:4" ht="15.75" thickBot="1" x14ac:dyDescent="0.3">
      <c r="A134" s="49" t="s">
        <v>13</v>
      </c>
      <c r="B134" s="41"/>
      <c r="C134" s="42"/>
      <c r="D134" s="48">
        <v>96533.94</v>
      </c>
    </row>
    <row r="135" spans="1:4" x14ac:dyDescent="0.25">
      <c r="A135" s="60"/>
      <c r="B135" s="60"/>
      <c r="C135" s="60"/>
      <c r="D135" s="27"/>
    </row>
    <row r="136" spans="1:4" hidden="1" x14ac:dyDescent="0.25">
      <c r="B136" s="39"/>
      <c r="C136" s="35"/>
      <c r="D136" s="35"/>
    </row>
    <row r="137" spans="1:4" ht="15.75" hidden="1" thickBot="1" x14ac:dyDescent="0.3">
      <c r="B137" s="39"/>
      <c r="C137" s="35"/>
      <c r="D137" s="35"/>
    </row>
    <row r="138" spans="1:4" ht="15.75" hidden="1" thickBot="1" x14ac:dyDescent="0.3">
      <c r="A138" s="49" t="s">
        <v>14</v>
      </c>
      <c r="B138" s="41"/>
      <c r="C138" s="42"/>
      <c r="D138" s="48"/>
    </row>
    <row r="139" spans="1:4" hidden="1" x14ac:dyDescent="0.25">
      <c r="B139" s="39"/>
      <c r="C139" s="35"/>
      <c r="D139" s="35"/>
    </row>
    <row r="140" spans="1:4" hidden="1" x14ac:dyDescent="0.25">
      <c r="B140" s="39"/>
      <c r="C140" s="35"/>
      <c r="D140" s="35"/>
    </row>
    <row r="141" spans="1:4" ht="15.75" hidden="1" thickBot="1" x14ac:dyDescent="0.3">
      <c r="B141" s="39"/>
      <c r="C141" s="35"/>
      <c r="D141" s="35"/>
    </row>
    <row r="142" spans="1:4" ht="15.75" hidden="1" thickBot="1" x14ac:dyDescent="0.3">
      <c r="A142" s="49" t="s">
        <v>15</v>
      </c>
      <c r="B142" s="41"/>
      <c r="C142" s="42"/>
      <c r="D142" s="48"/>
    </row>
    <row r="143" spans="1:4" hidden="1" x14ac:dyDescent="0.25">
      <c r="C143" s="35"/>
      <c r="D143" s="35"/>
    </row>
    <row r="144" spans="1:4" hidden="1" x14ac:dyDescent="0.25">
      <c r="C144" s="35"/>
      <c r="D144" s="35"/>
    </row>
    <row r="145" spans="1:4" ht="15.75" hidden="1" thickBot="1" x14ac:dyDescent="0.3">
      <c r="A145" s="60"/>
      <c r="B145" s="60"/>
      <c r="C145" s="60"/>
      <c r="D145" s="27"/>
    </row>
    <row r="146" spans="1:4" ht="15.75" hidden="1" thickBot="1" x14ac:dyDescent="0.3">
      <c r="A146" s="49" t="s">
        <v>16</v>
      </c>
      <c r="B146" s="41"/>
      <c r="C146" s="42"/>
      <c r="D146" s="48"/>
    </row>
    <row r="147" spans="1:4" hidden="1" x14ac:dyDescent="0.25">
      <c r="C147" s="35"/>
      <c r="D147" s="35"/>
    </row>
    <row r="148" spans="1:4" hidden="1" x14ac:dyDescent="0.25">
      <c r="C148" s="35"/>
      <c r="D148" s="35"/>
    </row>
    <row r="149" spans="1:4" ht="15.75" hidden="1" thickBot="1" x14ac:dyDescent="0.3">
      <c r="A149" s="60"/>
      <c r="B149" s="60"/>
      <c r="C149" s="60"/>
      <c r="D149" s="27"/>
    </row>
    <row r="150" spans="1:4" ht="15.75" hidden="1" thickBot="1" x14ac:dyDescent="0.3">
      <c r="A150" s="49" t="s">
        <v>17</v>
      </c>
      <c r="B150" s="41"/>
      <c r="C150" s="42"/>
      <c r="D150" s="48"/>
    </row>
    <row r="151" spans="1:4" hidden="1" x14ac:dyDescent="0.25">
      <c r="C151" s="35"/>
      <c r="D151" s="35"/>
    </row>
    <row r="152" spans="1:4" hidden="1" x14ac:dyDescent="0.25">
      <c r="C152" s="35"/>
      <c r="D152" s="35"/>
    </row>
    <row r="153" spans="1:4" ht="15.75" hidden="1" thickBot="1" x14ac:dyDescent="0.3">
      <c r="A153" s="60"/>
      <c r="B153" s="60"/>
      <c r="C153" s="60"/>
      <c r="D153" s="27"/>
    </row>
    <row r="154" spans="1:4" ht="15.75" hidden="1" thickBot="1" x14ac:dyDescent="0.3">
      <c r="A154" s="49" t="s">
        <v>18</v>
      </c>
      <c r="B154" s="41"/>
      <c r="C154" s="42"/>
      <c r="D154" s="48"/>
    </row>
    <row r="155" spans="1:4" hidden="1" x14ac:dyDescent="0.25">
      <c r="C155" s="35"/>
      <c r="D155" s="35"/>
    </row>
    <row r="156" spans="1:4" hidden="1" x14ac:dyDescent="0.25">
      <c r="C156" s="35"/>
      <c r="D156" s="35"/>
    </row>
    <row r="157" spans="1:4" ht="15.75" hidden="1" thickBot="1" x14ac:dyDescent="0.3">
      <c r="A157" s="60"/>
      <c r="B157" s="60"/>
      <c r="C157" s="60"/>
      <c r="D157" s="27"/>
    </row>
    <row r="158" spans="1:4" ht="15.75" hidden="1" thickBot="1" x14ac:dyDescent="0.3">
      <c r="A158" s="49" t="s">
        <v>19</v>
      </c>
      <c r="B158" s="41"/>
      <c r="C158" s="42"/>
      <c r="D158" s="48"/>
    </row>
    <row r="159" spans="1:4" hidden="1" x14ac:dyDescent="0.25">
      <c r="C159" s="35"/>
      <c r="D159" s="35"/>
    </row>
    <row r="160" spans="1:4" hidden="1" x14ac:dyDescent="0.25">
      <c r="C160" s="35"/>
      <c r="D160" s="35"/>
    </row>
    <row r="161" spans="1:4" ht="15.75" hidden="1" thickBot="1" x14ac:dyDescent="0.3">
      <c r="A161" s="60"/>
      <c r="B161" s="60"/>
      <c r="C161" s="60"/>
      <c r="D161" s="27"/>
    </row>
    <row r="162" spans="1:4" ht="15.75" hidden="1" thickBot="1" x14ac:dyDescent="0.3">
      <c r="A162" s="49" t="s">
        <v>20</v>
      </c>
      <c r="B162" s="41"/>
      <c r="C162" s="42"/>
      <c r="D162" s="48"/>
    </row>
    <row r="163" spans="1:4" hidden="1" x14ac:dyDescent="0.25">
      <c r="C163" s="35"/>
      <c r="D163" s="35"/>
    </row>
    <row r="164" spans="1:4" hidden="1" x14ac:dyDescent="0.25">
      <c r="C164" s="35"/>
      <c r="D164" s="35"/>
    </row>
    <row r="165" spans="1:4" x14ac:dyDescent="0.25">
      <c r="A165" s="60"/>
      <c r="B165" s="60"/>
      <c r="C165" s="60"/>
      <c r="D165" s="27"/>
    </row>
    <row r="167" spans="1:4" x14ac:dyDescent="0.25">
      <c r="B167" t="s">
        <v>82</v>
      </c>
    </row>
    <row r="170" spans="1:4" x14ac:dyDescent="0.25">
      <c r="B170" t="s">
        <v>83</v>
      </c>
    </row>
  </sheetData>
  <mergeCells count="11">
    <mergeCell ref="A38:B38"/>
    <mergeCell ref="A153:C153"/>
    <mergeCell ref="A157:C157"/>
    <mergeCell ref="A161:C161"/>
    <mergeCell ref="A149:C149"/>
    <mergeCell ref="A165:C165"/>
    <mergeCell ref="A45:C45"/>
    <mergeCell ref="A57:C57"/>
    <mergeCell ref="A98:C98"/>
    <mergeCell ref="A135:C135"/>
    <mergeCell ref="A145:C145"/>
  </mergeCells>
  <pageMargins left="0.51181102362204722" right="0.51181102362204722" top="0.9448818897637796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Окт.20а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2019-03-28T16:26:10Z</dcterms:modified>
</cp:coreProperties>
</file>